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O-DATA1\Partage\travaux\Projets en cours\Artisanat\Livrables\V2\"/>
    </mc:Choice>
  </mc:AlternateContent>
  <xr:revisionPtr revIDLastSave="0" documentId="13_ncr:1_{06D4AE66-B83E-4E42-AA3B-89FFE561AE53}" xr6:coauthVersionLast="47" xr6:coauthVersionMax="47" xr10:uidLastSave="{00000000-0000-0000-0000-000000000000}"/>
  <bookViews>
    <workbookView xWindow="-108" yWindow="-108" windowWidth="23256" windowHeight="12456" tabRatio="878" xr2:uid="{00000000-000D-0000-FFFF-FFFF00000000}"/>
  </bookViews>
  <sheets>
    <sheet name="00 - Sommaire" sheetId="1" r:id="rId1"/>
    <sheet name="01 - En bref" sheetId="2" r:id="rId2"/>
    <sheet name="02 - Plus d'artisans, plus âgés" sheetId="3" r:id="rId3"/>
    <sheet name="03 - Métiers sous tension" sheetId="4" r:id="rId4"/>
    <sheet name="04 - Relève potentielle" sheetId="5" r:id="rId5"/>
    <sheet name="05 - Main-d'œuvre des métiers" sheetId="6" r:id="rId6"/>
    <sheet name="06 - Tendances par famille" sheetId="7" r:id="rId7"/>
    <sheet name="07 - Tendances par métiers" sheetId="11" r:id="rId8"/>
    <sheet name="08 - Entreprises et emploi" sheetId="10" r:id="rId9"/>
    <sheet name="Annexe - Périmètres" sheetId="8" r:id="rId10"/>
    <sheet name="Annexe - Noyau d'activités" sheetId="9" r:id="rId1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2" i="11" l="1"/>
  <c r="E32" i="11"/>
  <c r="H32" i="11" s="1"/>
  <c r="D32" i="11"/>
  <c r="K32" i="11" s="1"/>
  <c r="P31" i="11"/>
  <c r="E31" i="11"/>
  <c r="D31" i="11"/>
  <c r="K31" i="11" s="1"/>
  <c r="P30" i="11"/>
  <c r="E30" i="11"/>
  <c r="L30" i="11" s="1"/>
  <c r="D30" i="11"/>
  <c r="K30" i="11" s="1"/>
  <c r="P29" i="11"/>
  <c r="E29" i="11"/>
  <c r="J29" i="11" s="1"/>
  <c r="D29" i="11"/>
  <c r="K29" i="11" s="1"/>
  <c r="P28" i="11"/>
  <c r="E28" i="11"/>
  <c r="J28" i="11" s="1"/>
  <c r="D28" i="11"/>
  <c r="K28" i="11" s="1"/>
  <c r="P27" i="11"/>
  <c r="E27" i="11"/>
  <c r="D27" i="11"/>
  <c r="G27" i="11" s="1"/>
  <c r="P26" i="11"/>
  <c r="E26" i="11"/>
  <c r="L26" i="11" s="1"/>
  <c r="D26" i="11"/>
  <c r="K26" i="11" s="1"/>
  <c r="P25" i="11"/>
  <c r="E25" i="11"/>
  <c r="H25" i="11" s="1"/>
  <c r="D25" i="11"/>
  <c r="G25" i="11" s="1"/>
  <c r="P24" i="11"/>
  <c r="E24" i="11"/>
  <c r="L24" i="11" s="1"/>
  <c r="D24" i="11"/>
  <c r="K24" i="11" s="1"/>
  <c r="P23" i="11"/>
  <c r="E23" i="11"/>
  <c r="L23" i="11" s="1"/>
  <c r="D23" i="11"/>
  <c r="K23" i="11" s="1"/>
  <c r="P22" i="11"/>
  <c r="E22" i="11"/>
  <c r="H22" i="11" s="1"/>
  <c r="D22" i="11"/>
  <c r="I22" i="11" s="1"/>
  <c r="P21" i="11"/>
  <c r="E21" i="11"/>
  <c r="L21" i="11" s="1"/>
  <c r="D21" i="11"/>
  <c r="G21" i="11" s="1"/>
  <c r="P20" i="11"/>
  <c r="E20" i="11"/>
  <c r="L20" i="11" s="1"/>
  <c r="D20" i="11"/>
  <c r="I20" i="11" s="1"/>
  <c r="P19" i="11"/>
  <c r="E19" i="11"/>
  <c r="J19" i="11" s="1"/>
  <c r="D19" i="11"/>
  <c r="K19" i="11" s="1"/>
  <c r="P18" i="11"/>
  <c r="E18" i="11"/>
  <c r="L18" i="11" s="1"/>
  <c r="D18" i="11"/>
  <c r="G18" i="11" s="1"/>
  <c r="P17" i="11"/>
  <c r="E17" i="11"/>
  <c r="J17" i="11" s="1"/>
  <c r="D17" i="11"/>
  <c r="I17" i="11" s="1"/>
  <c r="P16" i="11"/>
  <c r="E16" i="11"/>
  <c r="L16" i="11" s="1"/>
  <c r="D16" i="11"/>
  <c r="I16" i="11" s="1"/>
  <c r="P15" i="11"/>
  <c r="E15" i="11"/>
  <c r="J15" i="11" s="1"/>
  <c r="D15" i="11"/>
  <c r="P14" i="11"/>
  <c r="E14" i="11"/>
  <c r="J14" i="11" s="1"/>
  <c r="D14" i="11"/>
  <c r="I14" i="11" s="1"/>
  <c r="P13" i="11"/>
  <c r="E13" i="11"/>
  <c r="D13" i="11"/>
  <c r="I13" i="11" s="1"/>
  <c r="P12" i="11"/>
  <c r="E12" i="11"/>
  <c r="J12" i="11" s="1"/>
  <c r="D12" i="11"/>
  <c r="K12" i="11" s="1"/>
  <c r="P11" i="11"/>
  <c r="E11" i="11"/>
  <c r="D11" i="11"/>
  <c r="G11" i="11" s="1"/>
  <c r="P10" i="11"/>
  <c r="E10" i="11"/>
  <c r="L10" i="11" s="1"/>
  <c r="D10" i="11"/>
  <c r="I10" i="11" s="1"/>
  <c r="P9" i="11"/>
  <c r="E9" i="11"/>
  <c r="E44" i="11" s="1"/>
  <c r="D9" i="11"/>
  <c r="D44" i="11" s="1"/>
  <c r="P8" i="11"/>
  <c r="E8" i="11"/>
  <c r="L8" i="11" s="1"/>
  <c r="D8" i="11"/>
  <c r="K8" i="11" s="1"/>
  <c r="P7" i="11"/>
  <c r="E7" i="11"/>
  <c r="L7" i="11" s="1"/>
  <c r="D7" i="11"/>
  <c r="K7" i="11" s="1"/>
  <c r="P6" i="11"/>
  <c r="E6" i="11"/>
  <c r="L6" i="11" s="1"/>
  <c r="D6" i="11"/>
  <c r="L22" i="11" l="1"/>
  <c r="O22" i="11" s="1"/>
  <c r="L15" i="11"/>
  <c r="F31" i="11"/>
  <c r="F11" i="11"/>
  <c r="G16" i="11"/>
  <c r="M7" i="11"/>
  <c r="G13" i="11"/>
  <c r="H16" i="11"/>
  <c r="O16" i="11" s="1"/>
  <c r="J20" i="11"/>
  <c r="J16" i="11"/>
  <c r="I25" i="11"/>
  <c r="K16" i="11"/>
  <c r="J25" i="11"/>
  <c r="G14" i="11"/>
  <c r="H14" i="11"/>
  <c r="K14" i="11"/>
  <c r="H26" i="11"/>
  <c r="O26" i="11" s="1"/>
  <c r="F15" i="11"/>
  <c r="K15" i="11"/>
  <c r="F30" i="11"/>
  <c r="I9" i="11"/>
  <c r="G19" i="11"/>
  <c r="N19" i="11" s="1"/>
  <c r="G30" i="11"/>
  <c r="N30" i="11" s="1"/>
  <c r="L9" i="11"/>
  <c r="F13" i="11"/>
  <c r="I19" i="11"/>
  <c r="H30" i="11"/>
  <c r="O30" i="11" s="1"/>
  <c r="J30" i="11"/>
  <c r="F27" i="11"/>
  <c r="G10" i="11"/>
  <c r="F20" i="11"/>
  <c r="K27" i="11"/>
  <c r="N27" i="11" s="1"/>
  <c r="K10" i="11"/>
  <c r="M10" i="11" s="1"/>
  <c r="G31" i="11"/>
  <c r="N31" i="11" s="1"/>
  <c r="K20" i="11"/>
  <c r="M20" i="11" s="1"/>
  <c r="I31" i="11"/>
  <c r="K11" i="11"/>
  <c r="N11" i="11" s="1"/>
  <c r="I21" i="11"/>
  <c r="F8" i="11"/>
  <c r="G15" i="11"/>
  <c r="K21" i="11"/>
  <c r="N21" i="11" s="1"/>
  <c r="K25" i="11"/>
  <c r="N25" i="11" s="1"/>
  <c r="H27" i="11"/>
  <c r="L31" i="11"/>
  <c r="M31" i="11" s="1"/>
  <c r="J9" i="11"/>
  <c r="H11" i="11"/>
  <c r="F21" i="11"/>
  <c r="K9" i="11"/>
  <c r="J11" i="11"/>
  <c r="H19" i="11"/>
  <c r="L25" i="11"/>
  <c r="J27" i="11"/>
  <c r="M30" i="11"/>
  <c r="L27" i="11"/>
  <c r="J21" i="11"/>
  <c r="F24" i="11"/>
  <c r="F26" i="11"/>
  <c r="G32" i="11"/>
  <c r="N32" i="11" s="1"/>
  <c r="F10" i="11"/>
  <c r="G24" i="11"/>
  <c r="N24" i="11" s="1"/>
  <c r="G26" i="11"/>
  <c r="N26" i="11" s="1"/>
  <c r="I30" i="11"/>
  <c r="H21" i="11"/>
  <c r="O21" i="11" s="1"/>
  <c r="L11" i="11"/>
  <c r="F32" i="11"/>
  <c r="H24" i="11"/>
  <c r="O24" i="11" s="1"/>
  <c r="I32" i="11"/>
  <c r="G8" i="11"/>
  <c r="N8" i="11" s="1"/>
  <c r="H10" i="11"/>
  <c r="O10" i="11" s="1"/>
  <c r="H15" i="11"/>
  <c r="G20" i="11"/>
  <c r="J24" i="11"/>
  <c r="I26" i="11"/>
  <c r="J32" i="11"/>
  <c r="H8" i="11"/>
  <c r="O8" i="11" s="1"/>
  <c r="I15" i="11"/>
  <c r="H20" i="11"/>
  <c r="O20" i="11" s="1"/>
  <c r="J26" i="11"/>
  <c r="J10" i="11"/>
  <c r="L32" i="11"/>
  <c r="M32" i="11" s="1"/>
  <c r="F25" i="11"/>
  <c r="M26" i="11"/>
  <c r="F9" i="11"/>
  <c r="F29" i="11"/>
  <c r="H31" i="11"/>
  <c r="G9" i="11"/>
  <c r="G29" i="11"/>
  <c r="N29" i="11" s="1"/>
  <c r="H9" i="11"/>
  <c r="F16" i="11"/>
  <c r="I29" i="11"/>
  <c r="J31" i="11"/>
  <c r="M23" i="11"/>
  <c r="M8" i="11"/>
  <c r="M24" i="11"/>
  <c r="I8" i="11"/>
  <c r="F23" i="11"/>
  <c r="I24" i="11"/>
  <c r="H18" i="11"/>
  <c r="O18" i="11" s="1"/>
  <c r="G23" i="11"/>
  <c r="N23" i="11" s="1"/>
  <c r="I6" i="11"/>
  <c r="J6" i="11"/>
  <c r="I11" i="11"/>
  <c r="L12" i="11"/>
  <c r="M12" i="11" s="1"/>
  <c r="K17" i="11"/>
  <c r="J22" i="11"/>
  <c r="I27" i="11"/>
  <c r="L28" i="11"/>
  <c r="M28" i="11" s="1"/>
  <c r="F18" i="11"/>
  <c r="H13" i="11"/>
  <c r="H29" i="11"/>
  <c r="D33" i="11"/>
  <c r="G7" i="11"/>
  <c r="N7" i="11" s="1"/>
  <c r="J8" i="11"/>
  <c r="F12" i="11"/>
  <c r="L14" i="11"/>
  <c r="F28" i="11"/>
  <c r="K6" i="11"/>
  <c r="L17" i="11"/>
  <c r="K22" i="11"/>
  <c r="M22" i="11" s="1"/>
  <c r="P44" i="11"/>
  <c r="D45" i="11"/>
  <c r="F14" i="11"/>
  <c r="E45" i="11"/>
  <c r="F19" i="11"/>
  <c r="F44" i="11"/>
  <c r="F7" i="11"/>
  <c r="F6" i="11"/>
  <c r="I7" i="11"/>
  <c r="H12" i="11"/>
  <c r="K13" i="11"/>
  <c r="G17" i="11"/>
  <c r="J18" i="11"/>
  <c r="F22" i="11"/>
  <c r="I23" i="11"/>
  <c r="H28" i="11"/>
  <c r="G6" i="11"/>
  <c r="J7" i="11"/>
  <c r="I12" i="11"/>
  <c r="L13" i="11"/>
  <c r="H17" i="11"/>
  <c r="K18" i="11"/>
  <c r="M18" i="11" s="1"/>
  <c r="G22" i="11"/>
  <c r="J23" i="11"/>
  <c r="I28" i="11"/>
  <c r="L29" i="11"/>
  <c r="M29" i="11" s="1"/>
  <c r="H7" i="11"/>
  <c r="O7" i="11" s="1"/>
  <c r="G12" i="11"/>
  <c r="N12" i="11" s="1"/>
  <c r="J13" i="11"/>
  <c r="F17" i="11"/>
  <c r="I18" i="11"/>
  <c r="L19" i="11"/>
  <c r="M19" i="11" s="1"/>
  <c r="H23" i="11"/>
  <c r="O23" i="11" s="1"/>
  <c r="G28" i="11"/>
  <c r="N28" i="11" s="1"/>
  <c r="H6" i="11"/>
  <c r="O6" i="11" s="1"/>
  <c r="E33" i="11"/>
  <c r="N13" i="11" l="1"/>
  <c r="M15" i="11"/>
  <c r="O31" i="11"/>
  <c r="O15" i="11"/>
  <c r="N14" i="11"/>
  <c r="K44" i="11"/>
  <c r="J44" i="11"/>
  <c r="N16" i="11"/>
  <c r="O9" i="11"/>
  <c r="O28" i="11"/>
  <c r="N9" i="11"/>
  <c r="M14" i="11"/>
  <c r="M9" i="11"/>
  <c r="G44" i="11"/>
  <c r="O12" i="11"/>
  <c r="M16" i="11"/>
  <c r="M27" i="11"/>
  <c r="N15" i="11"/>
  <c r="N10" i="11"/>
  <c r="N20" i="11"/>
  <c r="M21" i="11"/>
  <c r="O11" i="11"/>
  <c r="M17" i="11"/>
  <c r="O27" i="11"/>
  <c r="M11" i="11"/>
  <c r="I33" i="11"/>
  <c r="M25" i="11"/>
  <c r="G33" i="11"/>
  <c r="N18" i="11"/>
  <c r="M13" i="11"/>
  <c r="I44" i="11"/>
  <c r="O32" i="11"/>
  <c r="O25" i="11"/>
  <c r="J33" i="11"/>
  <c r="K45" i="11"/>
  <c r="I45" i="11"/>
  <c r="G45" i="11"/>
  <c r="P45" i="11"/>
  <c r="J45" i="11"/>
  <c r="H45" i="11"/>
  <c r="F45" i="11"/>
  <c r="O29" i="11"/>
  <c r="F33" i="11"/>
  <c r="P33" i="11"/>
  <c r="O13" i="11"/>
  <c r="N22" i="11"/>
  <c r="O14" i="11"/>
  <c r="N17" i="11"/>
  <c r="O17" i="11"/>
  <c r="L33" i="11"/>
  <c r="L45" i="11"/>
  <c r="H33" i="11"/>
  <c r="H44" i="11"/>
  <c r="M6" i="11"/>
  <c r="K33" i="11"/>
  <c r="L44" i="11"/>
  <c r="N6" i="11"/>
  <c r="O19" i="11"/>
  <c r="M44" i="11" l="1"/>
  <c r="M33" i="11"/>
  <c r="N44" i="11"/>
  <c r="N33" i="11"/>
  <c r="O44" i="11"/>
  <c r="M45" i="11"/>
  <c r="O45" i="11"/>
  <c r="N45" i="11"/>
  <c r="O33" i="11"/>
</calcChain>
</file>

<file path=xl/sharedStrings.xml><?xml version="1.0" encoding="utf-8"?>
<sst xmlns="http://schemas.openxmlformats.org/spreadsheetml/2006/main" count="812" uniqueCount="511">
  <si>
    <t>07 — Tendances par métiers</t>
  </si>
  <si>
    <t>Effectifs, vieillissement et relève au sein des 27 professions principalement artisanales.</t>
  </si>
  <si>
    <t>Code</t>
  </si>
  <si>
    <t>Métier (PCS2020)</t>
  </si>
  <si>
    <t>Famille</t>
  </si>
  <si>
    <t>Effectif 2017</t>
  </si>
  <si>
    <t>Effectif 2023</t>
  </si>
  <si>
    <t>Évolution</t>
  </si>
  <si>
    <t>Moins de 30 ans 2017</t>
  </si>
  <si>
    <t>Moins de 30 ans 2023</t>
  </si>
  <si>
    <t>30-44 ans 2017</t>
  </si>
  <si>
    <t>30-44 ans 2023</t>
  </si>
  <si>
    <t>55 ans ou plus 2017</t>
  </si>
  <si>
    <t>55 ans ou plus 2023</t>
  </si>
  <si>
    <t>Évolution des 55 ans ou plus (pts)</t>
  </si>
  <si>
    <t>Indice de relève 2017</t>
  </si>
  <si>
    <t>Indice de relève 2023</t>
  </si>
  <si>
    <t>Part non-salariés 2023</t>
  </si>
  <si>
    <t>21B1</t>
  </si>
  <si>
    <t>Artisans maçons</t>
  </si>
  <si>
    <t>Maçonnerie / gros œuvre</t>
  </si>
  <si>
    <t>63B1</t>
  </si>
  <si>
    <t>Maçons et ouvriers qualifiés du travail de la pierre</t>
  </si>
  <si>
    <t>68A1</t>
  </si>
  <si>
    <t>Ouvriers peu qualifiés du gros œuvre du bâtiment</t>
  </si>
  <si>
    <t>21E3</t>
  </si>
  <si>
    <t>Artisans coiffeurs</t>
  </si>
  <si>
    <t>Coiffure / esthétique</t>
  </si>
  <si>
    <t>21E4</t>
  </si>
  <si>
    <t>Esthéticiens et autres artisans des soins corporels</t>
  </si>
  <si>
    <t>56B1</t>
  </si>
  <si>
    <t>Coiffeurs salariés</t>
  </si>
  <si>
    <t>56B2</t>
  </si>
  <si>
    <t>Esthéticiens et autres employés des soins corporels</t>
  </si>
  <si>
    <t>21B6</t>
  </si>
  <si>
    <t>Artisans de la peinture et des finitions du bâtiment</t>
  </si>
  <si>
    <t>Peinture / finitions</t>
  </si>
  <si>
    <t>63B6</t>
  </si>
  <si>
    <t>Peintres et ouvriers qualifiés de la finition du bâtiment</t>
  </si>
  <si>
    <t>68A2</t>
  </si>
  <si>
    <t>Ouvriers peu qualifiés du second œuvre du bâtiment</t>
  </si>
  <si>
    <t>Second œuvre peu qualifié</t>
  </si>
  <si>
    <t>21B5</t>
  </si>
  <si>
    <t>Artisans électriciens du bâtiment</t>
  </si>
  <si>
    <t>Électricité du bâtiment</t>
  </si>
  <si>
    <t>63B5</t>
  </si>
  <si>
    <t>Électriciens qualifiés du bâtiment</t>
  </si>
  <si>
    <t>21B4</t>
  </si>
  <si>
    <t>Artisans plombiers, chauffagistes</t>
  </si>
  <si>
    <t>Plomberie / chauffage</t>
  </si>
  <si>
    <t>63B4</t>
  </si>
  <si>
    <t>Plombiers, chauffagistes qualifiés</t>
  </si>
  <si>
    <t>21D2</t>
  </si>
  <si>
    <t>Artisans boulangers, pâtissiers</t>
  </si>
  <si>
    <t>Boulangerie-pâtisserie</t>
  </si>
  <si>
    <t>63D2</t>
  </si>
  <si>
    <t>Boulangers, pâtissiers salariés</t>
  </si>
  <si>
    <t>68C1</t>
  </si>
  <si>
    <t>Apprentis de l'artisanat alimentaire</t>
  </si>
  <si>
    <t>21C1</t>
  </si>
  <si>
    <t>Garagistes et autres artisans réparateurs</t>
  </si>
  <si>
    <t>Garages / carrosserie / réparation</t>
  </si>
  <si>
    <t>63C1</t>
  </si>
  <si>
    <t>Carrossiers qualifiés d'automobiles</t>
  </si>
  <si>
    <t>21B3</t>
  </si>
  <si>
    <t>Artisans menuisiers du bâtiment</t>
  </si>
  <si>
    <t>Menuiserie du bâtiment</t>
  </si>
  <si>
    <t>63B3</t>
  </si>
  <si>
    <t>Menuisiers qualifiés du bâtiment</t>
  </si>
  <si>
    <t>21B7</t>
  </si>
  <si>
    <t>Artisans tout corps de métier du bâtiment / travaux publics</t>
  </si>
  <si>
    <t>Tout corps BTP</t>
  </si>
  <si>
    <t>21C2</t>
  </si>
  <si>
    <t>Artisans du travail des métaux et du bois</t>
  </si>
  <si>
    <t>Métaux / bois</t>
  </si>
  <si>
    <t>63C3</t>
  </si>
  <si>
    <t>Métalliers, ébénistes et autres ouvriers qualifiés des métaux et du bois</t>
  </si>
  <si>
    <t>21E1</t>
  </si>
  <si>
    <t>Taxis, ambulances et autres entrepreneurs du transport individuel</t>
  </si>
  <si>
    <t>Taxis / transport individuel</t>
  </si>
  <si>
    <t>21B2</t>
  </si>
  <si>
    <t>Artisans charpentiers, couvreurs</t>
  </si>
  <si>
    <t>Charpente / couverture</t>
  </si>
  <si>
    <t>63B2</t>
  </si>
  <si>
    <t>Charpentiers et couvreurs qualifiés</t>
  </si>
  <si>
    <t>Ensemble des 27 professions</t>
  </si>
  <si>
    <t>Lecture</t>
  </si>
  <si>
    <t>L’indice de relève rapporte les moins de 30 ans aux 55 ans ou plus. Les effectifs sont arrondis à l’affichage ; les calculs utilisent les valeurs non arrondies.</t>
  </si>
  <si>
    <t>Champ</t>
  </si>
  <si>
    <t>Actifs en emploi résidant en PACA ; 27 professions principalement artisanales, tous statuts et toutes activités.</t>
  </si>
  <si>
    <t>Sources</t>
  </si>
  <si>
    <t>Insee, RP 2017 et RP 2023 ; matrice PCS2003–PCS2020 - Traitement Carif-Oref PACA.</t>
  </si>
  <si>
    <t>Coiffure et esthétique : résultats séparés</t>
  </si>
  <si>
    <t>Métier et codes PCS2020 réunis</t>
  </si>
  <si>
    <t>Coiffure — artisans et salariés (21E3 + 56B1)</t>
  </si>
  <si>
    <t>Esthétique / soins corporels — artisans et salariés (21E4 + 56B2)</t>
  </si>
  <si>
    <t>En 2017, les artisans coiffeurs et esthéticiens partageaient le code 217C. La séparation en 21E3 et 21E4 repose sur la matrice de passage PCS.</t>
  </si>
  <si>
    <t>Données utilisées pour les calculs</t>
  </si>
  <si>
    <t>Effectifs pondérés non arrondis dans les cellules ; affichage arrondi à l’unité.</t>
  </si>
  <si>
    <t>45-54 ans 2017</t>
  </si>
  <si>
    <t>60 ans ou plus 2017</t>
  </si>
  <si>
    <t>45-54 ans 2023</t>
  </si>
  <si>
    <t>60 ans ou plus 2023</t>
  </si>
  <si>
    <t>Emplois dans les 59 NAF 2023</t>
  </si>
  <si>
    <t>Classeur de résultats : artisans, métiers principalement artisanaux et enjeux de transmission.</t>
  </si>
  <si>
    <t>Onglet</t>
  </si>
  <si>
    <t>Contenu</t>
  </si>
  <si>
    <t>01 - En bref</t>
  </si>
  <si>
    <t>Principaux chiffres et messages.</t>
  </si>
  <si>
    <t>02 - Plus d'artisans, plus âgés</t>
  </si>
  <si>
    <t>Évolution démographique des artisans.</t>
  </si>
  <si>
    <t>03 - Métiers sous tension</t>
  </si>
  <si>
    <t>Vieillissement et indice de relève par métier.</t>
  </si>
  <si>
    <t>04 - Relève potentielle</t>
  </si>
  <si>
    <t>Vivier théorique de salariés expérimentés.</t>
  </si>
  <si>
    <t>05 - Main-d'œuvre des métiers</t>
  </si>
  <si>
    <t>Métiers principalement artisanaux, tous statuts : structure d’âge et évolution.</t>
  </si>
  <si>
    <t>06 - Tendances par famille</t>
  </si>
  <si>
    <t>Évolutions 2017-2023 par grandes familles de métiers.</t>
  </si>
  <si>
    <t>07 - Tendances par métiers</t>
  </si>
  <si>
    <t>08 - Entreprises et emploi</t>
  </si>
  <si>
    <t>Repères de structure sur la fonction employeuse, sans juxtaposer des volumes de champs différents.</t>
  </si>
  <si>
    <t>Annexe - Périmètres</t>
  </si>
  <si>
    <t>Champs, définitions et sources.</t>
  </si>
  <si>
    <t>Annexe - Noyau d'activités</t>
  </si>
  <si>
    <t>01 — Plus nombreux, mais plus âgés</t>
  </si>
  <si>
    <t>Les effectifs progressent fortement entre 2017 et 2023, sans rajeunissement global. La tension varie fortement selon les métiers.</t>
  </si>
  <si>
    <t>Artisans</t>
  </si>
  <si>
    <t>Effectif</t>
  </si>
  <si>
    <t>Moins de 30 ans</t>
  </si>
  <si>
    <t>30-44 ans</t>
  </si>
  <si>
    <t>45-54 ans</t>
  </si>
  <si>
    <t>55 ans ou plus</t>
  </si>
  <si>
    <t>Indice de relève</t>
  </si>
  <si>
    <t>Le nombre d’artisans augmente de + 23,8 % ; les 30-44 ans gagnent 3,0 points, mais la part des 55 ans ou plus augmente aussi de 2,7 points.</t>
  </si>
  <si>
    <t>Personnes en emploi classées dans la catégorie socioprofessionnelle 21 « Artisans » du Recensement ; Provence-Alpes-Côte d’Azur.</t>
  </si>
  <si>
    <t>Insee, RP 2017 et RP 2023 - Traitement Carif-Oref PACA.</t>
  </si>
  <si>
    <t>Repère de contexte</t>
  </si>
  <si>
    <t>2017</t>
  </si>
  <si>
    <t>2023</t>
  </si>
  <si>
    <t>Source</t>
  </si>
  <si>
    <t>Créations de micro-entreprises en PACA</t>
  </si>
  <si>
    <t>Plus du double entre 2017 et 2023 ; contexte compatible avec une dynamique d’installation.</t>
  </si>
  <si>
    <t>https://www.insee.fr/fr/statistiques/7936114?sommaire=7936561</t>
  </si>
  <si>
    <t>Ensemble des créations d’entreprises en PACA</t>
  </si>
  <si>
    <t>Forte hausse du nombre de créations sur la période.</t>
  </si>
  <si>
    <t>Créateurs de 30 à 44 ans (France, 2022)</t>
  </si>
  <si>
    <t>42,6 % des créateurs ont 30-44 ans.</t>
  </si>
  <si>
    <t>https://www.insee.fr/fr/statistiques/2015206</t>
  </si>
  <si>
    <t>Les sources de démographie d’entreprises éclairent la progression des 30-44 ans, mais ne permettent pas d’établir un lien causal individuel avec l’entrée dans l’artisanat.</t>
  </si>
  <si>
    <t>Repères externes de création d’entreprises ; champs différents du champ RP des artisans.</t>
  </si>
  <si>
    <t>Insee, SIDE et enquête Sine - Traitement Carif-Oref PACA.</t>
  </si>
  <si>
    <t>Repères de structure</t>
  </si>
  <si>
    <t>Valeur</t>
  </si>
  <si>
    <t>Année</t>
  </si>
  <si>
    <t>Établissements employeurs</t>
  </si>
  <si>
    <t>Près de trois établissements sur dix sont employeurs.</t>
  </si>
  <si>
    <t>https://www.insee.fr/fr/statistiques/8595974</t>
  </si>
  <si>
    <t>Micro-entrepreneurs</t>
  </si>
  <si>
    <t>49 % des établissements relèvent du régime du micro-entrepreneur.</t>
  </si>
  <si>
    <t>Entreprises individuelles</t>
  </si>
  <si>
    <t>15 % des établissements.</t>
  </si>
  <si>
    <t>Employeurs de moins de 5 salariés</t>
  </si>
  <si>
    <t>75 % des établissements employeurs comptent moins de cinq salariés.</t>
  </si>
  <si>
    <t>02 — Plus d’artisans, plus âgés</t>
  </si>
  <si>
    <t>La hausse des 30-44 ans coexiste avec la montée des 55 ans ou plus et des 60 ans ou plus.</t>
  </si>
  <si>
    <t>Indicateur</t>
  </si>
  <si>
    <t>Interprétation</t>
  </si>
  <si>
    <t>Croissance forte du nombre d’artisans.</t>
  </si>
  <si>
    <t>Quasi-stabilité.</t>
  </si>
  <si>
    <t>Renforcement net.</t>
  </si>
  <si>
    <t>Recul important.</t>
  </si>
  <si>
    <t>Vieillissement par le haut.</t>
  </si>
  <si>
    <t>60 ans ou plus</t>
  </si>
  <si>
    <t>Enjeu de transmission à horizon plus court.</t>
  </si>
  <si>
    <t>Moins de jeunes rapportés aux seniors.</t>
  </si>
  <si>
    <t>La classe 45-54 ans recule de 5,8 points, tandis que les 30-44 ans et les seniors progressent simultanément.</t>
  </si>
  <si>
    <t>Personnes en emploi classées dans la catégorie socioprofessionnelle 21 « Artisans » du Recensement ; PACA.</t>
  </si>
  <si>
    <t>Définition — L’indice de relève rapporte le nombre de moins de 30 ans au nombre de 55 ans ou plus. Un indice de 1 signifie autant de jeunes que de seniors ; un indice inférieur à 1 signifie que les jeunes sont moins nombreux. Il s’agit d’un indicateur de structure démographique, pas d’un taux de remplacement.</t>
  </si>
  <si>
    <t>03 — Où la transmission se tend le plus</t>
  </si>
  <si>
    <t>En 2023, certaines professions cumulent une forte part de seniors et une relève faible. Les colorations facilitent la lecture.</t>
  </si>
  <si>
    <t>21C4</t>
  </si>
  <si>
    <t>Artisans d'art</t>
  </si>
  <si>
    <t>Tension très forte</t>
  </si>
  <si>
    <t>21C3</t>
  </si>
  <si>
    <t>Couture / autres fabrications</t>
  </si>
  <si>
    <t>Menuisiers du bâtiment</t>
  </si>
  <si>
    <t>Tension forte</t>
  </si>
  <si>
    <t>21E​1</t>
  </si>
  <si>
    <t>Maçons</t>
  </si>
  <si>
    <t>21D1</t>
  </si>
  <si>
    <t>Bouchers / charcutiers</t>
  </si>
  <si>
    <t>Tout corps BTP / travaux publics</t>
  </si>
  <si>
    <t>Garagistes / réparateurs</t>
  </si>
  <si>
    <t>Plombiers / chauffagistes</t>
  </si>
  <si>
    <t>21E​5</t>
  </si>
  <si>
    <t>Nettoyage / services divers</t>
  </si>
  <si>
    <t>Électriciens du bâtiment</t>
  </si>
  <si>
    <t>Boulangers / pâtissiers</t>
  </si>
  <si>
    <t>21E​3</t>
  </si>
  <si>
    <t>Coiffeurs</t>
  </si>
  <si>
    <t>21E​2</t>
  </si>
  <si>
    <t>Transporteurs</t>
  </si>
  <si>
    <t>Situation intermédiaire</t>
  </si>
  <si>
    <t>21A1</t>
  </si>
  <si>
    <t>Paysagistes</t>
  </si>
  <si>
    <t>Charpentiers / couvreurs</t>
  </si>
  <si>
    <t>21E​4</t>
  </si>
  <si>
    <t>Esthétique / soins corporels</t>
  </si>
  <si>
    <t>Relève favorable</t>
  </si>
  <si>
    <t>Les tensions les plus fortes concernent notamment les artisans d’art, la couture et autres fabrications, les métaux-bois, la boucherie-charcuterie, la peinture-finition et la maçonnerie. L’esthétique présente un profil opposé.</t>
  </si>
  <si>
    <t>Insee, RP 2023 - Traitement Carif-Oref PACA.</t>
  </si>
  <si>
    <t>04 — Un vivier salarié très inégal</t>
  </si>
  <si>
    <t>Le ratio rapproche les salariés de 33 à 43 ans des artisans seniors du même univers professionnel. Il mesure un potentiel démographique, pas des repreneurs effectifs.</t>
  </si>
  <si>
    <t>Artisans 55 ans ou plus</t>
  </si>
  <si>
    <t>Artisans 60 ans ou plus</t>
  </si>
  <si>
    <t>Salariés 33-43 ans</t>
  </si>
  <si>
    <t>Ratio / artisans 55 ans ou plus</t>
  </si>
  <si>
    <t>Ratio / artisans 60 ans ou plus</t>
  </si>
  <si>
    <t>Vivier faible</t>
  </si>
  <si>
    <t>Vivier intermédiaire</t>
  </si>
  <si>
    <t>Coiffure</t>
  </si>
  <si>
    <t>Boucherie-charcuterie*</t>
  </si>
  <si>
    <t>Vivier numériquement présent</t>
  </si>
  <si>
    <t>PACA, 2023. Numérateur : salariés de 33 à 43 ans ; dénominateur : artisans de 55 ans ou plus du même univers professionnel.</t>
  </si>
  <si>
    <t>05 — La main-d’œuvre vieillit aussi</t>
  </si>
  <si>
    <t>Le noyau de métiers principalement artisanaux reste plus jeune que les seuls artisans, mais sa structure d’âge évolue dans le même sens.</t>
  </si>
  <si>
    <t>Part non-salariés</t>
  </si>
  <si>
    <t>60 ans ou plus parmi non-salariés</t>
  </si>
  <si>
    <t>Salariés</t>
  </si>
  <si>
    <t>Non-salariés</t>
  </si>
  <si>
    <t>Entre 2017 et 2023, les moins de 30 ans reculent de 1,4 point, les 55 ans ou plus augmentent de 3,2 points et l’indice de relève passe de 1,11 à 0,88.</t>
  </si>
  <si>
    <t>Actifs en emploi résidant en PACA ; noyau final de 27 professions principalement artisanales, tous statuts. Les codes 23B1 « Chefs d’entreprise du BTP, de 11 à 49 personnes » et 52C6 « Ambulanciers » sont écartés par cohérence de champ.</t>
  </si>
  <si>
    <t>Le Recensement de la population est la source centrale mobilisée ici : à ce niveau fin, il permet de croiser âge, profession, statut et activité et de mesurer l’évolution démographique des métiers entre 2017 et 2023. Cette approche par métiers ne doit pas être assimilée au champ juridique des emplois des établissements artisanaux.</t>
  </si>
  <si>
    <t>Zoom — Boucherie-charcuterie : un cas frontière de la méthode</t>
  </si>
  <si>
    <t>Code PCS2020</t>
  </si>
  <si>
    <t>Population</t>
  </si>
  <si>
    <t>Part travaillant dans les 59 activités</t>
  </si>
  <si>
    <t>Artisans bouchers-charcutiers</t>
  </si>
  <si>
    <t>Sous le seuil de 50 %</t>
  </si>
  <si>
    <t>63D1</t>
  </si>
  <si>
    <t>Bouchers-charcutiers salariés</t>
  </si>
  <si>
    <t>dont salariés en supermarchés ou hypermarchés</t>
  </si>
  <si>
    <t>Une part importante exerce hors du noyau artisanal</t>
  </si>
  <si>
    <t>Lecture : la boucherie-charcuterie est présente dans la première approche parce que 21D1 appartient directement à la catégorie des artisans. Elle n’entre pas dans le noyau principal de la seconde approche car 21D1 comme 63D1 restent sous le seuil de 50 %. Ce résultat donne un appui statistique au retour d’acteurs sur l’orientation d’une partie des personnes formées vers la grande distribution. Le métier est donc conservé comme cas frontière à suivre, sans modifier artificiellement la règle de sélection. Source : Insee, RP 2023 - Traitement Carif-Oref PACA.</t>
  </si>
  <si>
    <t>06 — Des trajectoires très différentes selon les familles</t>
  </si>
  <si>
    <t>Croissance des effectifs, vieillissement et relève doivent être lus ensemble.</t>
  </si>
  <si>
    <t>Plusieurs familles gagnent des effectifs tout en vieillissant. La coiffure-esthétique conserve une structure relativement favorable ; la peinture-finition, les métaux-bois, la maçonnerie et les garages-réparation appellent une vigilance renforcée.</t>
  </si>
  <si>
    <t>Noyau final de 27 professions principalement artisanales, tous statuts, regroupées en familles ; PACA.</t>
  </si>
  <si>
    <t>08 — Structure du tissu artisanal et fonction employeuse</t>
  </si>
  <si>
    <t>Ces repères proviennent de sources d’établissements et complètent le Recensement. Ils sont mobilisés uniquement pour caractériser la structure du tissu et sa fonction employeuse, sans juxtaposer des volumes issus de champs différents.</t>
  </si>
  <si>
    <t>Indicateur de structure</t>
  </si>
  <si>
    <t>Établissements non employeurs</t>
  </si>
  <si>
    <t>Ordre de grandeur complémentaire de la part employeuse.</t>
  </si>
  <si>
    <t>Poids élevé des formes entrepreneuriales sans salarié.</t>
  </si>
  <si>
    <t>Part des établissements selon la forme juridique.</t>
  </si>
  <si>
    <t>Sociétés</t>
  </si>
  <si>
    <t>Part parmi les établissements artisanaux employeurs.</t>
  </si>
  <si>
    <t>Grand secteur</t>
  </si>
  <si>
    <t>Part de l’emploi du champ établissements</t>
  </si>
  <si>
    <t>Bâtiment</t>
  </si>
  <si>
    <t>Services</t>
  </si>
  <si>
    <t>Alimentation</t>
  </si>
  <si>
    <t>Production de biens</t>
  </si>
  <si>
    <t>Lecture : une non-transmission peut affecter, lorsqu’il s’agit d’un établissement employeur, les salariés et la capacité à accueillir des apprentis. Cette chaîne constitue une hypothèse de suivi à objectiver avec des données d’entreprises et d’apprentissage ; elle n’est pas démontrée directement par le RP.</t>
  </si>
  <si>
    <t>Actualité — « Pacte Papin » : annoncé en septembre 2026, ce chantier gouvernemental vise à faciliter la transmission des entreprises. Il s’inscrit dans la continuité du plan « Objectif Reprises ». Plusieurs mesures restent à concrétiser, notamment dans le cadre du PLF 2027. Cette actualité conforte les axes de travail sur l’anticipation des cessions, le financement et la reprise par les salariés.</t>
  </si>
  <si>
    <t>Source structure : Insee Analyses PACA n°146 — https://www.insee.fr/fr/statistiques/8595974</t>
  </si>
  <si>
    <t>Sources actualité transmission :
Ministère de l’Économie et des Finances — https://presse.economie.gouv.fr/nar-deplacement-de-serge-papin-dans-le-val-doise-et-en-seine-saint-denis-jeudi-10-septembre-2026/
Sénat — https://www.senat.fr/salle-de-presse/communiques-de-presse/presse/10-09-2026/annonces-du-gouvernement-la-delegation-aux-entreprises-est-enfin-entendue.html</t>
  </si>
  <si>
    <t>Annexe — Périmètres et sources</t>
  </si>
  <si>
    <t>Trois notions sont volontairement distinguées : artisans dans le Recensement, métiers principalement artisanaux et emplois des établissements juridiquement artisanaux.</t>
  </si>
  <si>
    <t>Niveau</t>
  </si>
  <si>
    <t>Ce qui est mesuré</t>
  </si>
  <si>
    <t>Ce qui ne l’est pas</t>
  </si>
  <si>
    <t>Usage</t>
  </si>
  <si>
    <t>Personnes en emploi classées dans la catégorie socioprofessionnelle 21 « Artisans ».</t>
  </si>
  <si>
    <t>Salariés des entreprises artisanales.</t>
  </si>
  <si>
    <t>Analyse de l’âge des artisans et de l’exposition démographique à la transmission.</t>
  </si>
  <si>
    <t>RP 2017 / RP 2023</t>
  </si>
  <si>
    <t>Métiers principalement artisanaux</t>
  </si>
  <si>
    <t>Actifs de professions fortement concentrées dans des activités artisanales.</t>
  </si>
  <si>
    <t>Appartenance juridique de l’employeur au champ artisanal.</t>
  </si>
  <si>
    <t>Renouvellement de la main-d’œuvre.</t>
  </si>
  <si>
    <t>RP : profession, NAF, statut, âge</t>
  </si>
  <si>
    <t>Établissements artisanaux</t>
  </si>
  <si>
    <t>Emplois rattachés à des établissements juridiquement artisanaux.</t>
  </si>
  <si>
    <t>Détail fin de l’âge par profession dans notre exploitation.</t>
  </si>
  <si>
    <t>Cadrage économique externe.</t>
  </si>
  <si>
    <t>Sources établissements / non-salariés / CMAR</t>
  </si>
  <si>
    <t>Chaque niveau répond à une question différente. Le RP n’est pas calibré sur les effectifs issus de sources d’établissements.</t>
  </si>
  <si>
    <t>PACA ; sources individus ou établissements selon le niveau.</t>
  </si>
  <si>
    <t>Insee ; sources complémentaires précisées ci-dessous - Traitement Carif-Oref PACA.</t>
  </si>
  <si>
    <t>Apport</t>
  </si>
  <si>
    <t>URL</t>
  </si>
  <si>
    <t>Précaution</t>
  </si>
  <si>
    <t>Millésime</t>
  </si>
  <si>
    <t>RP 2017 et 2023</t>
  </si>
  <si>
    <t>Âge, profession, statut, NAF, pondération</t>
  </si>
  <si>
    <t>https://www.insee.fr/fr/statistiques/4507685 ; https://www.insee.fr/fr/statistiques/9004831</t>
  </si>
  <si>
    <t>Source individus ; ne repère pas le statut juridique de l’établissement</t>
  </si>
  <si>
    <t>2017 / 2023</t>
  </si>
  <si>
    <t>Calculs principaux</t>
  </si>
  <si>
    <t>Documentation fichiers détail</t>
  </si>
  <si>
    <t>Description des variables et usages</t>
  </si>
  <si>
    <t>https://www.insee.fr/fr/information/2383306</t>
  </si>
  <si>
    <t>À utiliser pour justifier la profondeur du RP</t>
  </si>
  <si>
    <t>Actualisée</t>
  </si>
  <si>
    <t>Méthode</t>
  </si>
  <si>
    <t>Passage PCS2003 ↔ PCS2020</t>
  </si>
  <si>
    <t>Comparabilité temporelle</t>
  </si>
  <si>
    <t>https://www.insee.fr/fr/information/6205275</t>
  </si>
  <si>
    <t>Correspondances non bijectives</t>
  </si>
  <si>
    <t>2024</t>
  </si>
  <si>
    <t>Évolutions par métier</t>
  </si>
  <si>
    <t>SIDE</t>
  </si>
  <si>
    <t>Créations d’entreprises</t>
  </si>
  <si>
    <t>Contexte ; pas preuve causale</t>
  </si>
  <si>
    <t>2017-2023</t>
  </si>
  <si>
    <t>Sine 2022</t>
  </si>
  <si>
    <t>Âge des créateurs</t>
  </si>
  <si>
    <t>France ; champ créateurs</t>
  </si>
  <si>
    <t>2022</t>
  </si>
  <si>
    <t>Insee Analyses HN n°6</t>
  </si>
  <si>
    <t>Métiers principalement artisanaux et vivier 33-43 ans</t>
  </si>
  <si>
    <t>https://www.insee.fr/fr/statistiques/1285673</t>
  </si>
  <si>
    <t>Méthode ancienne utilisée comme inspiration</t>
  </si>
  <si>
    <t>2015</t>
  </si>
  <si>
    <t>DGE Théma n°30</t>
  </si>
  <si>
    <t>Enjeux de transmission</t>
  </si>
  <si>
    <t>https://www.entreprises.gouv.fr/la-dge/publications/les-transmissions-dentreprises-tendances-defis-et-enjeux-pour-leconomie</t>
  </si>
  <si>
    <t>Champ national plus large</t>
  </si>
  <si>
    <t>2025</t>
  </si>
  <si>
    <t>Mise en perspective</t>
  </si>
  <si>
    <t>Insee Analyses PACA n°146</t>
  </si>
  <si>
    <t>Structure des établissements et de l’emploi artisanal</t>
  </si>
  <si>
    <t>Champ établissements de 0 à 10 salariés ; ne pas recalibrer le RP</t>
  </si>
  <si>
    <t>Entrée entreprise</t>
  </si>
  <si>
    <t>Opco EP PACA</t>
  </si>
  <si>
    <t>Parcours apprenti créateur ou repreneur</t>
  </si>
  <si>
    <t>https://www.opcoep.fr/ressources/centre-ressources/fiche/actions-regionales/fiche-apprenti-createur-repreneur-d-entreprise-paca-opcoep.pdf</t>
  </si>
  <si>
    <t>Exemple de dispositif ; pas un résultat statistique</t>
  </si>
  <si>
    <t>2025-2026</t>
  </si>
  <si>
    <t>Pistes d’action</t>
  </si>
  <si>
    <t>Le Recensement est la source centrale de l’analyse démographique ; les sources d’établissements complètent l’analyse économique sans recalibrer les résultats RP.</t>
  </si>
  <si>
    <t>Insee, documentation des fichiers détail et sources complémentaires précisées ci-dessus - Traitement Carif-Oref PACA.</t>
  </si>
  <si>
    <t>Annexe — Noyau d'activités et composition des familles</t>
  </si>
  <si>
    <t>Codes PCS2020 inclus</t>
  </si>
  <si>
    <t>Professions incluses</t>
  </si>
  <si>
    <t>Principales activités NAF du noyau (2023)</t>
  </si>
  <si>
    <t>21B1, 63B1, 68A1</t>
  </si>
  <si>
    <t>Artisans maçons ; Maçons et ouvriers qualifiés du travail de la pierre ; Ouvriers peu qualifiés du gros œuvre du bâtiment</t>
  </si>
  <si>
    <t>4399C — Travaux maçonnerie générale gros oeuvre bâtiment (73%)</t>
  </si>
  <si>
    <t>21E3, 21E4, 56B1, 56B2</t>
  </si>
  <si>
    <t>Artisans coiffeurs ; Esthéticiens et autres artisans des soins corporels ; Coiffeurs salariés ; Esthéticiens et autres employés des soins corporels</t>
  </si>
  <si>
    <t>9602A — Coiffure (61%) ; 9602B — Soins de beauté (37%)</t>
  </si>
  <si>
    <t>21B6, 63B6</t>
  </si>
  <si>
    <t>Artisans de la peinture et des finitions du bâtiment ; Peintres et ouvriers qualifiés de la finition du bâtiment</t>
  </si>
  <si>
    <t>4334Z — Travaux de peinture et vitrerie (44%) ; 4333Z — Travaux de revêtement des sols et murs (14%) ; 4331Z — Travaux de plâtrerie (12%) ; 4399C — Travaux maçonnerie générale gros oeuvre bâtiment (11%)</t>
  </si>
  <si>
    <t>4321A — Travaux installation électrique tous locaux (18%) ; 4334Z — Travaux de peinture et vitrerie (16%) ; 4399C — Travaux maçonnerie générale gros oeuvre bâtiment (14%) ; 4322A — Travaux installation eau gaz tous locaux (12%)</t>
  </si>
  <si>
    <t>21B5, 63B5</t>
  </si>
  <si>
    <t>Artisans électriciens du bâtiment ; Électriciens qualifiés du bâtiment</t>
  </si>
  <si>
    <t>4321A — Travaux installation électrique tous locaux (88%)</t>
  </si>
  <si>
    <t>21B4, 63B4</t>
  </si>
  <si>
    <t>Artisans plombiers, chauffagistes ; Plombiers, chauffagistes qualifiés</t>
  </si>
  <si>
    <t>4322A — Travaux installation eau gaz tous locaux (54%) ; 4322B — Travaux installation équipements thermiques climatiques (30%)</t>
  </si>
  <si>
    <t>21D2, 63D2, 68C1</t>
  </si>
  <si>
    <t>Artisans boulangers, pâtissiers ; Boulangers, pâtissiers salariés ; Apprentis de l'artisanat alimentaire</t>
  </si>
  <si>
    <t>1071C — Boulangerie et boulangerie-pâtisserie (82%) ; 1071D — Pâtisserie (13%)</t>
  </si>
  <si>
    <t>21C1, 63C1</t>
  </si>
  <si>
    <t>Garagistes et autres artisans réparateurs ; Carrossiers qualifiés d'automobiles</t>
  </si>
  <si>
    <t>4520A — Entretien réparation véhicules auto légers (80%)</t>
  </si>
  <si>
    <t>4932Z — Transports de voyageurs par taxis (activité dominante)</t>
  </si>
  <si>
    <t>21B3, 63B3</t>
  </si>
  <si>
    <t>Artisans menuisiers du bâtiment ; Menuisiers qualifiés du bâtiment</t>
  </si>
  <si>
    <t>4332A — Travaux de menuiserie bois et PVC (63%) ; 4332B — Travaux menuiserie métallique serrurerie (17%)</t>
  </si>
  <si>
    <t>4312A — Travaux terrassement courants (30%) ; 4399C — Travaux maçonnerie générale gros oeuvre bâtiment (25%) ; 4120A — Construction de maisons individuelles (7%) ; 4334Z — Travaux de peinture et vitrerie (6%)</t>
  </si>
  <si>
    <t>21C2, 63C3</t>
  </si>
  <si>
    <t>Artisans du travail des métaux et du bois ; Métalliers, ébénistes et autres ouvriers qualifiés des métaux et du bois</t>
  </si>
  <si>
    <t>4332B — Travaux menuiserie métallique serrurerie (37%) ; 3109B — Fabrication autres meubles (10%) ; 2341Z — Fabrication d'articles céramique usage domestique (8%) ; 4332A — Travaux de menuiserie bois et PVC (7%)</t>
  </si>
  <si>
    <t>21B2, 63B2</t>
  </si>
  <si>
    <t>Artisans charpentiers, couvreurs ; Charpentiers et couvreurs qualifiés</t>
  </si>
  <si>
    <t>4391A — Travaux de charpente (38%) ; 4391B — Travaux de couverture par éléments (32%) ; 4399C — Travaux maçonnerie générale gros oeuvre bâtiment (8%) ; 4332A — Travaux de menuiserie bois et PVC (5%)</t>
  </si>
  <si>
    <t>Code NAF08</t>
  </si>
  <si>
    <t>Libellé de l'activité</t>
  </si>
  <si>
    <t>1013B</t>
  </si>
  <si>
    <t>Charcuterie</t>
  </si>
  <si>
    <t>1071C</t>
  </si>
  <si>
    <t>Boulangerie et boulangerie-pâtisserie</t>
  </si>
  <si>
    <t>1071D</t>
  </si>
  <si>
    <t>Pâtisserie</t>
  </si>
  <si>
    <t>1104Z</t>
  </si>
  <si>
    <t>Production autres boissons fermentées</t>
  </si>
  <si>
    <t>1411Z</t>
  </si>
  <si>
    <t>Fabrication de vêtements en cuir</t>
  </si>
  <si>
    <t>1610B</t>
  </si>
  <si>
    <t>Imprégnation du bois</t>
  </si>
  <si>
    <t>1629Z</t>
  </si>
  <si>
    <t>Fabrication d'objets divers bois liège vannerie</t>
  </si>
  <si>
    <t>1813Z</t>
  </si>
  <si>
    <t>Activités de pré-presse</t>
  </si>
  <si>
    <t>2341Z</t>
  </si>
  <si>
    <t>Fabrication d'articles céramique usage domestique</t>
  </si>
  <si>
    <t>2369Z</t>
  </si>
  <si>
    <t>Fabrication d'autres ouvrages béton ciment plâtre</t>
  </si>
  <si>
    <t>2370Z</t>
  </si>
  <si>
    <t>Taille façonnage finissage pierres</t>
  </si>
  <si>
    <t>2511Z</t>
  </si>
  <si>
    <t>Fabrication de structures métalliques</t>
  </si>
  <si>
    <t>2562B</t>
  </si>
  <si>
    <t>Mécanique industrielle</t>
  </si>
  <si>
    <t>3109B</t>
  </si>
  <si>
    <t>Fabrication autres meubles</t>
  </si>
  <si>
    <t>3212Z</t>
  </si>
  <si>
    <t>Fabrication d'articles joaillerie bijouterie</t>
  </si>
  <si>
    <t>3213Z</t>
  </si>
  <si>
    <t>Fabrication d'articles bijouterie fantaisie</t>
  </si>
  <si>
    <t>3250A</t>
  </si>
  <si>
    <t>Fabrication de matériel médicochirurgical dentaire</t>
  </si>
  <si>
    <t>3312Z</t>
  </si>
  <si>
    <t>Réparation machines équipements mécaniques</t>
  </si>
  <si>
    <t>3320A</t>
  </si>
  <si>
    <t>Installation de structures métalliques chaudronnées</t>
  </si>
  <si>
    <t>3320B</t>
  </si>
  <si>
    <t>Installation de machines équipements mécaniques</t>
  </si>
  <si>
    <t>4120A</t>
  </si>
  <si>
    <t>Construction de maisons individuelles</t>
  </si>
  <si>
    <t>4311Z</t>
  </si>
  <si>
    <t>Travaux de démolition</t>
  </si>
  <si>
    <t>4312A</t>
  </si>
  <si>
    <t>Travaux terrassement courants</t>
  </si>
  <si>
    <t>4313Z</t>
  </si>
  <si>
    <t>Forages et sondages</t>
  </si>
  <si>
    <t>4321A</t>
  </si>
  <si>
    <t>Travaux installation électrique tous locaux</t>
  </si>
  <si>
    <t>4322A</t>
  </si>
  <si>
    <t>Travaux installation eau gaz tous locaux</t>
  </si>
  <si>
    <t>4322B</t>
  </si>
  <si>
    <t>Travaux installation équipements thermiques climatiques</t>
  </si>
  <si>
    <t>4329A</t>
  </si>
  <si>
    <t>Travaux d'isolation</t>
  </si>
  <si>
    <t>4331Z</t>
  </si>
  <si>
    <t>Travaux de plâtrerie</t>
  </si>
  <si>
    <t>4332A</t>
  </si>
  <si>
    <t>Travaux de menuiserie bois et PVC</t>
  </si>
  <si>
    <t>4332B</t>
  </si>
  <si>
    <t>Travaux menuiserie métallique serrurerie</t>
  </si>
  <si>
    <t>4332C</t>
  </si>
  <si>
    <t>Agencement de lieux de vente</t>
  </si>
  <si>
    <t>4333Z</t>
  </si>
  <si>
    <t>Travaux de revêtement des sols et murs</t>
  </si>
  <si>
    <t>4334Z</t>
  </si>
  <si>
    <t>Travaux de peinture et vitrerie</t>
  </si>
  <si>
    <t>4339Z</t>
  </si>
  <si>
    <t>Autres travaux de finition</t>
  </si>
  <si>
    <t>4391A</t>
  </si>
  <si>
    <t>Travaux de charpente</t>
  </si>
  <si>
    <t>4391B</t>
  </si>
  <si>
    <t>Travaux de couverture par éléments</t>
  </si>
  <si>
    <t>4399A</t>
  </si>
  <si>
    <t>Travaux d'étanchéification</t>
  </si>
  <si>
    <t>4399B</t>
  </si>
  <si>
    <t>Travaux montage structures métalliques</t>
  </si>
  <si>
    <t>4399C</t>
  </si>
  <si>
    <t>Travaux maçonnerie générale gros oeuvre bâtiment</t>
  </si>
  <si>
    <t>4399D</t>
  </si>
  <si>
    <t>Autres travaux spécialisés construction</t>
  </si>
  <si>
    <t>4520A</t>
  </si>
  <si>
    <t>Entretien réparation véhicules auto légers</t>
  </si>
  <si>
    <t>4520B</t>
  </si>
  <si>
    <t>Entretien réparation autres véhicules auto</t>
  </si>
  <si>
    <t>4540Z</t>
  </si>
  <si>
    <t>Commerce et réparation de motocycles</t>
  </si>
  <si>
    <t>4722Z</t>
  </si>
  <si>
    <t>Commerce détail viandes magasin spécialisé</t>
  </si>
  <si>
    <t>4723Z</t>
  </si>
  <si>
    <t>Commerce détail poissons magasin spécialisé</t>
  </si>
  <si>
    <t>4776Z</t>
  </si>
  <si>
    <t>Commerce détail fleurs plantes magasin spécialisé</t>
  </si>
  <si>
    <t>4932Z</t>
  </si>
  <si>
    <t>Transports de voyageurs par taxis</t>
  </si>
  <si>
    <t>7120A</t>
  </si>
  <si>
    <t>Contrôle technique automobile</t>
  </si>
  <si>
    <t>7420Z</t>
  </si>
  <si>
    <t>Activités photographiques</t>
  </si>
  <si>
    <t>9522Z</t>
  </si>
  <si>
    <t>Réparation appareils électroménagers</t>
  </si>
  <si>
    <t>9523Z</t>
  </si>
  <si>
    <t>Réparation chaussures articles cuir</t>
  </si>
  <si>
    <t>9524Z</t>
  </si>
  <si>
    <t>Réparation meubles équipements foyer</t>
  </si>
  <si>
    <t>9525Z</t>
  </si>
  <si>
    <t>Réparation articles horlogerie bijouterie</t>
  </si>
  <si>
    <t>9529Z</t>
  </si>
  <si>
    <t>Réparation biens personnels domestiques</t>
  </si>
  <si>
    <t>9601B</t>
  </si>
  <si>
    <t>Blanchisserie-teinturerie de détail</t>
  </si>
  <si>
    <t>9602A</t>
  </si>
  <si>
    <t>9602B</t>
  </si>
  <si>
    <t>Soins de beauté</t>
  </si>
  <si>
    <t>Artisans en emploi résidant en PACA</t>
  </si>
  <si>
    <t>Artisanat en Provence-Alpes-Côte d’Azur : vieillissement, relève et transmission</t>
  </si>
  <si>
    <t>Insee, RP 2023 ; méthode inspirée d’Insee Analyses n°6 - Traitement Carif-Oref PACA.</t>
  </si>
  <si>
    <t>Insee, RP 2017 et RP 2023 ; méthode de sélection inspirée d’Insee Analyses  n°6 - Traitement Carif-Oref PACA.</t>
  </si>
  <si>
    <t>Le vivier apparaît particulièrement faible dans les métaux-bois et la maçonnerie ; il est plus large en boulangerie-pâtisserie, charpente-couverture, menuiserie et électricité.</t>
  </si>
  <si>
    <t xml:space="preserve">Évolutions 2017-2023 par profession </t>
  </si>
  <si>
    <t>Noyau des 58 activités et composition des familles / 27 professions retenues.</t>
  </si>
  <si>
    <t>Noyau méthodologique des 58 activités NAF</t>
  </si>
  <si>
    <t xml:space="preserve">Contrôle de cohérence : le code 52C6 « Ambulanciers » est retiré du noyau de professions ; le code NAF 8690A « Ambulances » également. </t>
  </si>
  <si>
    <t>Lecture : les 58 activités servent à repérer les professions fortement concentrées dans des univers principalement artisanaux. Elles ne constituent pas le champ juridique exhaustif de l’artisanat.</t>
  </si>
  <si>
    <t>Composition détaillée des familles et noyau des 58 activités : voir l’onglet « Annexe - Noyau d'activités ».</t>
  </si>
  <si>
    <t>Le classeur distingue deux approches complémentaires : d’abord les artisans, c’est-à-dire les personnes en emploi classées dans la catégorie socioprofessionnelle 21 « Artisans / Artisanes » du Recensement ; puis la main-d’œuvre d’un noyau final de 27 professions principalement artisanales, tous statuts. Cette seconde approche est un proxy par métiers et ne doit pas être assimilée à l’emploi juridiquement artisanal.</t>
  </si>
  <si>
    <t>La sélection des métiers principalement artisanaux combine un critère statistique de concentration dans un noyau de 58 activités NAF et une règle de cohérence de champ. Les codes 23B1 « Chefs d’entreprise du BTP, de 11 à 49 personnes » et 52C6 « Ambulanciers » sont exclus du périmètre final ; le noyau comprend désormais 27 professions. Les familles ci-dessous sont des regroupements de professions, pas des regroupements de codes NAF. Exclusion de la NAF "Ambulances".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</si>
</sst>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0"/>
    <numFmt numFmtId="167" formatCode="\+0.0;\-0.0"/>
  </numFmts>
  <fonts count="17" x14ac:knownFonts="1">
    <font>
      <sz val="11"/>
      <name val="Carlito"/>
    </font>
    <font>
      <sz val="10"/>
      <color rgb="FF222222"/>
      <name val="Arial"/>
    </font>
    <font>
      <b/>
      <sz val="16"/>
      <color rgb="FF285777"/>
      <name val="Arial"/>
    </font>
    <font>
      <i/>
      <sz val="10"/>
      <color rgb="FF555555"/>
      <name val="Arial"/>
    </font>
    <font>
      <b/>
      <sz val="10"/>
      <color rgb="FFFFFFFF"/>
      <name val="Arial"/>
    </font>
    <font>
      <i/>
      <sz val="9"/>
      <color rgb="FF555555"/>
      <name val="Arial"/>
    </font>
    <font>
      <b/>
      <sz val="9"/>
      <color rgb="FF285777"/>
      <name val="Arial"/>
    </font>
    <font>
      <sz val="9"/>
      <color rgb="FF222222"/>
      <name val="Arial"/>
    </font>
    <font>
      <i/>
      <sz val="9"/>
      <color rgb="FF222222"/>
      <name val="Arial"/>
    </font>
    <font>
      <b/>
      <sz val="14"/>
      <color rgb="FF285777"/>
      <name val="Arial"/>
    </font>
    <font>
      <sz val="9"/>
      <color rgb="FF555555"/>
      <name val="Arial"/>
    </font>
    <font>
      <b/>
      <sz val="11"/>
      <color rgb="FFFFFFFF"/>
      <name val="Arial"/>
    </font>
    <font>
      <sz val="10"/>
      <color rgb="FF333333"/>
      <name val="Arial"/>
    </font>
    <font>
      <b/>
      <sz val="10"/>
      <color rgb="FF222222"/>
      <name val="Arial"/>
    </font>
    <font>
      <u/>
      <sz val="11"/>
      <color theme="10"/>
      <name val="Carlito"/>
    </font>
    <font>
      <sz val="9"/>
      <name val="Arial"/>
      <family val="2"/>
    </font>
    <font>
      <i/>
      <sz val="10"/>
      <color rgb="FF555555"/>
      <name val="Arial"/>
      <family val="2"/>
    </font>
  </fonts>
  <fills count="10">
    <fill>
      <patternFill patternType="none"/>
    </fill>
    <fill>
      <patternFill patternType="gray125"/>
    </fill>
    <fill>
      <patternFill patternType="solid">
        <fgColor rgb="FF285777"/>
      </patternFill>
    </fill>
    <fill>
      <patternFill patternType="solid">
        <fgColor rgb="FFF2F5F7"/>
      </patternFill>
    </fill>
    <fill>
      <patternFill patternType="solid">
        <fgColor rgb="FFF2F5F7"/>
      </patternFill>
    </fill>
    <fill>
      <patternFill patternType="solid">
        <fgColor rgb="FF285777"/>
      </patternFill>
    </fill>
    <fill>
      <patternFill patternType="solid">
        <fgColor rgb="FFF2F5F7"/>
      </patternFill>
    </fill>
    <fill>
      <patternFill patternType="solid">
        <fgColor rgb="FFEFF4F7"/>
      </patternFill>
    </fill>
    <fill>
      <patternFill patternType="solid">
        <fgColor rgb="FF285777"/>
      </patternFill>
    </fill>
    <fill>
      <patternFill patternType="solid">
        <fgColor rgb="FFFFFFFF"/>
      </patternFill>
    </fill>
  </fills>
  <borders count="2">
    <border>
      <left/>
      <right/>
      <top/>
      <bottom/>
      <diagonal/>
    </border>
    <border>
      <left/>
      <right/>
      <top style="thin">
        <color rgb="FF285777"/>
      </top>
      <bottom/>
      <diagonal/>
    </border>
  </borders>
  <cellStyleXfs count="2">
    <xf numFmtId="0" fontId="0" fillId="0" borderId="0"/>
    <xf numFmtId="0" fontId="14" fillId="0" borderId="0" applyNumberFormat="0" applyFill="0" applyBorder="0" applyAlignment="0" applyProtection="0"/>
  </cellStyleXfs>
  <cellXfs count="62">
    <xf numFmtId="0" fontId="0" fillId="0" borderId="0" xfId="0"/>
    <xf numFmtId="0" fontId="1" fillId="0" borderId="0" xfId="0" applyFont="1" applyAlignment="1">
      <alignment vertical="center"/>
    </xf>
    <xf numFmtId="0" fontId="4" fillId="2" borderId="0" xfId="0" applyFont="1" applyFill="1" applyAlignment="1">
      <alignment horizontal="center" vertical="center" wrapText="1"/>
    </xf>
    <xf numFmtId="0" fontId="1" fillId="0" borderId="0" xfId="0" applyFont="1" applyAlignment="1">
      <alignment vertical="center" wrapText="1"/>
    </xf>
    <xf numFmtId="3" fontId="1" fillId="0" borderId="0" xfId="0" applyNumberFormat="1" applyFont="1" applyAlignment="1">
      <alignment vertical="center"/>
    </xf>
    <xf numFmtId="164" fontId="1" fillId="0" borderId="0" xfId="0" applyNumberFormat="1" applyFont="1" applyAlignment="1">
      <alignment vertical="center"/>
    </xf>
    <xf numFmtId="2" fontId="1" fillId="0" borderId="0" xfId="0" applyNumberFormat="1" applyFont="1" applyAlignment="1">
      <alignment vertical="center"/>
    </xf>
    <xf numFmtId="0" fontId="6" fillId="0" borderId="0" xfId="0" applyFont="1" applyAlignment="1">
      <alignment vertical="center"/>
    </xf>
    <xf numFmtId="165" fontId="1" fillId="0" borderId="0" xfId="0" applyNumberFormat="1" applyFont="1" applyAlignment="1">
      <alignment vertical="center"/>
    </xf>
    <xf numFmtId="166" fontId="1" fillId="0" borderId="0" xfId="0" applyNumberFormat="1" applyFont="1" applyAlignment="1">
      <alignment vertical="center"/>
    </xf>
    <xf numFmtId="167" fontId="1" fillId="0" borderId="0" xfId="0" applyNumberFormat="1" applyFont="1" applyAlignment="1">
      <alignment vertical="center"/>
    </xf>
    <xf numFmtId="0" fontId="6" fillId="0" borderId="0" xfId="0" applyFont="1" applyAlignment="1">
      <alignment vertical="center" wrapText="1"/>
    </xf>
    <xf numFmtId="3" fontId="1" fillId="0" borderId="0" xfId="0" applyNumberFormat="1" applyFont="1" applyAlignment="1">
      <alignment vertical="center" wrapText="1"/>
    </xf>
    <xf numFmtId="0" fontId="0" fillId="0" borderId="0" xfId="0" applyAlignment="1">
      <alignment wrapText="1"/>
    </xf>
    <xf numFmtId="9" fontId="0" fillId="0" borderId="0" xfId="0" applyNumberFormat="1" applyAlignment="1">
      <alignment wrapText="1"/>
    </xf>
    <xf numFmtId="164" fontId="0" fillId="0" borderId="0" xfId="0" applyNumberFormat="1"/>
    <xf numFmtId="0" fontId="4" fillId="5" borderId="0" xfId="0" applyFont="1" applyFill="1" applyAlignment="1">
      <alignment horizontal="center" wrapText="1"/>
    </xf>
    <xf numFmtId="0" fontId="4" fillId="5" borderId="0" xfId="0" applyFont="1" applyFill="1" applyAlignment="1">
      <alignment horizontal="center" vertical="center" wrapText="1"/>
    </xf>
    <xf numFmtId="164" fontId="0" fillId="0" borderId="0" xfId="0" applyNumberFormat="1" applyAlignment="1">
      <alignment wrapText="1"/>
    </xf>
    <xf numFmtId="0" fontId="4" fillId="8" borderId="0" xfId="0" applyFont="1" applyFill="1" applyAlignment="1">
      <alignment horizontal="center" vertical="center" wrapText="1"/>
    </xf>
    <xf numFmtId="49" fontId="1" fillId="0" borderId="0" xfId="0" applyNumberFormat="1" applyFont="1" applyAlignment="1">
      <alignment vertical="center"/>
    </xf>
    <xf numFmtId="3" fontId="1" fillId="0" borderId="0" xfId="0" applyNumberFormat="1" applyFont="1" applyAlignment="1">
      <alignment horizontal="right" vertical="center"/>
    </xf>
    <xf numFmtId="164" fontId="1" fillId="0" borderId="0" xfId="0" applyNumberFormat="1" applyFont="1" applyAlignment="1">
      <alignment horizontal="right" vertical="center"/>
    </xf>
    <xf numFmtId="49" fontId="1" fillId="9" borderId="0" xfId="0" applyNumberFormat="1" applyFont="1" applyFill="1" applyAlignment="1">
      <alignment vertical="center"/>
    </xf>
    <xf numFmtId="0" fontId="1" fillId="9" borderId="0" xfId="0" applyFont="1" applyFill="1" applyAlignment="1">
      <alignment vertical="center" wrapText="1"/>
    </xf>
    <xf numFmtId="3" fontId="1" fillId="9" borderId="0" xfId="0" applyNumberFormat="1" applyFont="1" applyFill="1" applyAlignment="1">
      <alignment horizontal="right" vertical="center"/>
    </xf>
    <xf numFmtId="3" fontId="13" fillId="0" borderId="1" xfId="0" applyNumberFormat="1" applyFont="1" applyBorder="1" applyAlignment="1">
      <alignment horizontal="right" vertical="center"/>
    </xf>
    <xf numFmtId="165" fontId="1" fillId="9" borderId="0" xfId="0" applyNumberFormat="1" applyFont="1" applyFill="1" applyAlignment="1">
      <alignment horizontal="right" vertical="center"/>
    </xf>
    <xf numFmtId="165" fontId="13" fillId="0" borderId="1" xfId="0" applyNumberFormat="1" applyFont="1" applyBorder="1" applyAlignment="1">
      <alignment horizontal="right" vertical="center"/>
    </xf>
    <xf numFmtId="164" fontId="1" fillId="9" borderId="0" xfId="0" applyNumberFormat="1" applyFont="1" applyFill="1" applyAlignment="1">
      <alignment horizontal="right" vertical="center"/>
    </xf>
    <xf numFmtId="164" fontId="13" fillId="0" borderId="1" xfId="0" applyNumberFormat="1" applyFont="1" applyBorder="1" applyAlignment="1">
      <alignment horizontal="right" vertical="center"/>
    </xf>
    <xf numFmtId="167" fontId="1" fillId="9" borderId="0" xfId="0" applyNumberFormat="1" applyFont="1" applyFill="1" applyAlignment="1">
      <alignment horizontal="right" vertical="center"/>
    </xf>
    <xf numFmtId="167" fontId="13" fillId="0" borderId="1" xfId="0" applyNumberFormat="1" applyFont="1" applyBorder="1" applyAlignment="1">
      <alignment horizontal="right" vertical="center"/>
    </xf>
    <xf numFmtId="2" fontId="1" fillId="9" borderId="0" xfId="0" applyNumberFormat="1" applyFont="1" applyFill="1" applyAlignment="1">
      <alignment horizontal="right" vertical="center"/>
    </xf>
    <xf numFmtId="2" fontId="13" fillId="0" borderId="1" xfId="0" applyNumberFormat="1" applyFont="1" applyBorder="1" applyAlignment="1">
      <alignment horizontal="right" vertical="center"/>
    </xf>
    <xf numFmtId="165" fontId="1" fillId="0" borderId="0" xfId="0" applyNumberFormat="1" applyFont="1" applyAlignment="1">
      <alignment horizontal="right" vertical="center"/>
    </xf>
    <xf numFmtId="167" fontId="1" fillId="0" borderId="0" xfId="0" applyNumberFormat="1" applyFont="1" applyAlignment="1">
      <alignment horizontal="right" vertical="center"/>
    </xf>
    <xf numFmtId="2" fontId="1" fillId="0" borderId="0" xfId="0" applyNumberFormat="1" applyFont="1" applyAlignment="1">
      <alignment horizontal="right" vertical="center"/>
    </xf>
    <xf numFmtId="165" fontId="1" fillId="0" borderId="0" xfId="0" applyNumberFormat="1" applyFont="1" applyAlignment="1">
      <alignment vertical="center" wrapText="1"/>
    </xf>
    <xf numFmtId="164" fontId="1" fillId="0" borderId="0" xfId="0" applyNumberFormat="1" applyFont="1" applyAlignment="1">
      <alignment vertical="center" wrapText="1"/>
    </xf>
    <xf numFmtId="1" fontId="1" fillId="0" borderId="0" xfId="0" applyNumberFormat="1" applyFont="1" applyAlignment="1">
      <alignment horizontal="center" vertical="center"/>
    </xf>
    <xf numFmtId="0" fontId="14" fillId="0" borderId="0" xfId="1" applyAlignment="1">
      <alignment vertical="center" wrapText="1"/>
    </xf>
    <xf numFmtId="0" fontId="15" fillId="0" borderId="0" xfId="0" applyFont="1" applyAlignment="1">
      <alignment vertical="center" wrapText="1"/>
    </xf>
    <xf numFmtId="0" fontId="2" fillId="0" borderId="0" xfId="0" applyFont="1" applyAlignment="1">
      <alignment vertical="center"/>
    </xf>
    <xf numFmtId="0" fontId="1" fillId="0" borderId="0" xfId="0" applyFont="1" applyAlignment="1">
      <alignment vertical="center"/>
    </xf>
    <xf numFmtId="0" fontId="3" fillId="0" borderId="0" xfId="0" applyFont="1" applyAlignment="1">
      <alignment vertical="center" wrapText="1"/>
    </xf>
    <xf numFmtId="0" fontId="1" fillId="3" borderId="0" xfId="0" applyFont="1" applyFill="1" applyAlignment="1">
      <alignment vertical="center" wrapText="1"/>
    </xf>
    <xf numFmtId="0" fontId="7" fillId="0" borderId="0" xfId="0" applyFont="1" applyAlignment="1">
      <alignment vertical="center" wrapText="1"/>
    </xf>
    <xf numFmtId="0" fontId="8" fillId="3" borderId="0" xfId="0" applyFont="1" applyFill="1" applyAlignment="1">
      <alignment vertical="center" wrapText="1"/>
    </xf>
    <xf numFmtId="0" fontId="11" fillId="5" borderId="0" xfId="0" applyFont="1" applyFill="1" applyAlignment="1">
      <alignment wrapText="1"/>
    </xf>
    <xf numFmtId="0" fontId="0" fillId="0" borderId="0" xfId="0"/>
    <xf numFmtId="0" fontId="5" fillId="6" borderId="0" xfId="0" applyFont="1" applyFill="1" applyAlignment="1">
      <alignment wrapText="1"/>
    </xf>
    <xf numFmtId="0" fontId="9" fillId="0" borderId="0" xfId="0" applyFont="1" applyAlignment="1">
      <alignment vertical="center"/>
    </xf>
    <xf numFmtId="0" fontId="5" fillId="0" borderId="0" xfId="0" applyFont="1" applyAlignment="1">
      <alignment vertical="center"/>
    </xf>
    <xf numFmtId="0" fontId="13" fillId="0" borderId="1" xfId="0" applyFont="1" applyBorder="1" applyAlignment="1">
      <alignment vertical="center"/>
    </xf>
    <xf numFmtId="0" fontId="4" fillId="8" borderId="0" xfId="0" applyFont="1" applyFill="1" applyAlignment="1">
      <alignment horizontal="center" vertical="center" wrapText="1"/>
    </xf>
    <xf numFmtId="0" fontId="10" fillId="0" borderId="0" xfId="0" applyFont="1" applyAlignment="1">
      <alignment wrapText="1"/>
    </xf>
    <xf numFmtId="0" fontId="2" fillId="0" borderId="0" xfId="0" applyFont="1"/>
    <xf numFmtId="0" fontId="3" fillId="0" borderId="0" xfId="0" applyFont="1" applyAlignment="1">
      <alignment wrapText="1"/>
    </xf>
    <xf numFmtId="0" fontId="12" fillId="7" borderId="0" xfId="0" applyFont="1" applyFill="1" applyAlignment="1">
      <alignment wrapText="1"/>
    </xf>
    <xf numFmtId="0" fontId="16" fillId="0" borderId="0" xfId="0" applyFont="1" applyAlignment="1">
      <alignment vertical="center" wrapText="1"/>
    </xf>
    <xf numFmtId="0" fontId="5" fillId="4" borderId="0" xfId="0" applyFont="1" applyFill="1" applyAlignment="1">
      <alignmen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0</xdr:row>
      <xdr:rowOff>66675</xdr:rowOff>
    </xdr:from>
    <xdr:to>
      <xdr:col>4</xdr:col>
      <xdr:colOff>65599</xdr:colOff>
      <xdr:row>1</xdr:row>
      <xdr:rowOff>247650</xdr:rowOff>
    </xdr:to>
    <xdr:pic>
      <xdr:nvPicPr>
        <xdr:cNvPr id="2" name="Image 1">
          <a:extLst>
            <a:ext uri="{FF2B5EF4-FFF2-40B4-BE49-F238E27FC236}">
              <a16:creationId xmlns:a16="http://schemas.microsoft.com/office/drawing/2014/main" id="{A2B8E7A0-0E32-DBE6-84B0-ED3409263E7B}"/>
            </a:ext>
          </a:extLst>
        </xdr:cNvPr>
        <xdr:cNvPicPr>
          <a:picLocks noChangeAspect="1"/>
        </xdr:cNvPicPr>
      </xdr:nvPicPr>
      <xdr:blipFill>
        <a:blip xmlns:r="http://schemas.openxmlformats.org/officeDocument/2006/relationships" r:embed="rId1"/>
        <a:stretch/>
      </xdr:blipFill>
      <xdr:spPr>
        <a:xfrm>
          <a:off x="9058275" y="66675"/>
          <a:ext cx="1380049" cy="533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8</xdr:col>
      <xdr:colOff>0</xdr:colOff>
      <xdr:row>4</xdr:row>
      <xdr:rowOff>0</xdr:rowOff>
    </xdr:from>
    <xdr:ext cx="6191250" cy="2857500"/>
    <xdr:pic>
      <xdr:nvPicPr>
        <xdr:cNvPr id="2" name="/xl/media/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endancesMetiers27" displayName="TendancesMetiers27" ref="A5:P32" totalsRowShown="0">
  <autoFilter ref="A5:P32" xr:uid="{00000000-0009-0000-0100-000001000000}"/>
  <tableColumns count="16">
    <tableColumn id="1" xr3:uid="{00000000-0010-0000-0000-000001000000}" name="Code"/>
    <tableColumn id="2" xr3:uid="{00000000-0010-0000-0000-000002000000}" name="Métier (PCS2020)"/>
    <tableColumn id="3" xr3:uid="{00000000-0010-0000-0000-000003000000}" name="Famille"/>
    <tableColumn id="4" xr3:uid="{00000000-0010-0000-0000-000004000000}" name="Effectif 2017"/>
    <tableColumn id="5" xr3:uid="{00000000-0010-0000-0000-000005000000}" name="Effectif 2023"/>
    <tableColumn id="6" xr3:uid="{00000000-0010-0000-0000-000006000000}" name="Évolution"/>
    <tableColumn id="7" xr3:uid="{00000000-0010-0000-0000-000007000000}" name="Moins de 30 ans 2017"/>
    <tableColumn id="8" xr3:uid="{00000000-0010-0000-0000-000008000000}" name="Moins de 30 ans 2023"/>
    <tableColumn id="9" xr3:uid="{00000000-0010-0000-0000-000009000000}" name="30-44 ans 2017"/>
    <tableColumn id="10" xr3:uid="{00000000-0010-0000-0000-00000A000000}" name="30-44 ans 2023"/>
    <tableColumn id="11" xr3:uid="{00000000-0010-0000-0000-00000B000000}" name="55 ans ou plus 2017"/>
    <tableColumn id="12" xr3:uid="{00000000-0010-0000-0000-00000C000000}" name="55 ans ou plus 2023"/>
    <tableColumn id="13" xr3:uid="{00000000-0010-0000-0000-00000D000000}" name="Évolution des 55 ans ou plus (pts)"/>
    <tableColumn id="14" xr3:uid="{00000000-0010-0000-0000-00000E000000}" name="Indice de relève 2017"/>
    <tableColumn id="15" xr3:uid="{00000000-0010-0000-0000-00000F000000}" name="Indice de relève 2023"/>
    <tableColumn id="16" xr3:uid="{00000000-0010-0000-0000-000010000000}" name="Part non-salariés 2023"/>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tabSelected="1" workbookViewId="0">
      <selection activeCell="A16" sqref="A16:B18"/>
    </sheetView>
  </sheetViews>
  <sheetFormatPr baseColWidth="10" defaultColWidth="9" defaultRowHeight="14.4" x14ac:dyDescent="0.3"/>
  <cols>
    <col min="1" max="1" width="34" customWidth="1"/>
    <col min="2" max="2" width="84.109375" customWidth="1"/>
  </cols>
  <sheetData>
    <row r="1" spans="1:2" ht="27.9" customHeight="1" x14ac:dyDescent="0.3">
      <c r="A1" s="43" t="s">
        <v>499</v>
      </c>
      <c r="B1" s="44"/>
    </row>
    <row r="2" spans="1:2" ht="27.9" customHeight="1" x14ac:dyDescent="0.3">
      <c r="A2" s="45" t="s">
        <v>104</v>
      </c>
      <c r="B2" s="44"/>
    </row>
    <row r="3" spans="1:2" x14ac:dyDescent="0.3">
      <c r="A3" s="1"/>
      <c r="B3" s="1"/>
    </row>
    <row r="4" spans="1:2" x14ac:dyDescent="0.3">
      <c r="A4" s="1"/>
      <c r="B4" s="1"/>
    </row>
    <row r="5" spans="1:2" x14ac:dyDescent="0.3">
      <c r="A5" s="2" t="s">
        <v>105</v>
      </c>
      <c r="B5" s="2" t="s">
        <v>106</v>
      </c>
    </row>
    <row r="6" spans="1:2" x14ac:dyDescent="0.3">
      <c r="A6" s="41" t="s">
        <v>107</v>
      </c>
      <c r="B6" s="3" t="s">
        <v>108</v>
      </c>
    </row>
    <row r="7" spans="1:2" x14ac:dyDescent="0.3">
      <c r="A7" s="41" t="s">
        <v>109</v>
      </c>
      <c r="B7" s="3" t="s">
        <v>110</v>
      </c>
    </row>
    <row r="8" spans="1:2" x14ac:dyDescent="0.3">
      <c r="A8" s="41" t="s">
        <v>111</v>
      </c>
      <c r="B8" s="3" t="s">
        <v>112</v>
      </c>
    </row>
    <row r="9" spans="1:2" x14ac:dyDescent="0.3">
      <c r="A9" s="41" t="s">
        <v>113</v>
      </c>
      <c r="B9" s="3" t="s">
        <v>114</v>
      </c>
    </row>
    <row r="10" spans="1:2" x14ac:dyDescent="0.3">
      <c r="A10" s="41" t="s">
        <v>115</v>
      </c>
      <c r="B10" s="3" t="s">
        <v>116</v>
      </c>
    </row>
    <row r="11" spans="1:2" x14ac:dyDescent="0.3">
      <c r="A11" s="41" t="s">
        <v>117</v>
      </c>
      <c r="B11" s="3" t="s">
        <v>118</v>
      </c>
    </row>
    <row r="12" spans="1:2" ht="21.9" customHeight="1" x14ac:dyDescent="0.3">
      <c r="A12" s="41" t="s">
        <v>119</v>
      </c>
      <c r="B12" s="3" t="s">
        <v>503</v>
      </c>
    </row>
    <row r="13" spans="1:2" ht="18.75" customHeight="1" x14ac:dyDescent="0.3">
      <c r="A13" s="41" t="s">
        <v>120</v>
      </c>
      <c r="B13" s="3" t="s">
        <v>121</v>
      </c>
    </row>
    <row r="14" spans="1:2" ht="21.9" customHeight="1" x14ac:dyDescent="0.3">
      <c r="A14" s="41" t="s">
        <v>122</v>
      </c>
      <c r="B14" s="3" t="s">
        <v>123</v>
      </c>
    </row>
    <row r="15" spans="1:2" ht="21.9" customHeight="1" x14ac:dyDescent="0.3">
      <c r="A15" s="41" t="s">
        <v>124</v>
      </c>
      <c r="B15" s="3" t="s">
        <v>504</v>
      </c>
    </row>
    <row r="16" spans="1:2" ht="21.9" customHeight="1" x14ac:dyDescent="0.3">
      <c r="A16" s="46" t="s">
        <v>509</v>
      </c>
      <c r="B16" s="44"/>
    </row>
    <row r="17" spans="1:2" ht="21.9" customHeight="1" x14ac:dyDescent="0.3">
      <c r="A17" s="44"/>
      <c r="B17" s="44"/>
    </row>
    <row r="18" spans="1:2" ht="21.9" customHeight="1" x14ac:dyDescent="0.3">
      <c r="A18" s="44"/>
      <c r="B18" s="44"/>
    </row>
    <row r="19" spans="1:2" x14ac:dyDescent="0.3">
      <c r="A19" s="1"/>
      <c r="B19" s="1"/>
    </row>
  </sheetData>
  <mergeCells count="3">
    <mergeCell ref="A1:B1"/>
    <mergeCell ref="A2:B2"/>
    <mergeCell ref="A16:B18"/>
  </mergeCells>
  <hyperlinks>
    <hyperlink ref="A6" location="'01 - En bref'!A1" display="01 - En bref" xr:uid="{5D62C4B4-DE28-4269-89DF-221A20F73CFC}"/>
    <hyperlink ref="A7" location="'02 - Plus d''artisans, plus âgés'!A1" display="02 - Plus d'artisans, plus âgés" xr:uid="{F5EC739E-BE5B-47CE-AF4D-0F63C9BDCB73}"/>
    <hyperlink ref="A8" location="'03 - Métiers sous tension'!A1" display="03 - Métiers sous tension" xr:uid="{2076CC01-D0A5-453B-B66D-CBD98024FF83}"/>
    <hyperlink ref="A9" location="'04 - Relève potentielle'!A1" display="04 - Relève potentielle" xr:uid="{029611A2-C4B1-4550-B188-37AAE9E94CDC}"/>
    <hyperlink ref="A10" location="'05 - Main-d''œuvre des métiers'!A1" display="05 - Main-d'œuvre des métiers" xr:uid="{E97A4DA2-E7CD-44AF-8FF7-E0B530E09374}"/>
    <hyperlink ref="A11" location="'06 - Tendances par famille'!A1" display="06 - Tendances par famille" xr:uid="{CD087734-F78A-4120-B864-009659A43AD4}"/>
    <hyperlink ref="A12" location="'07 - Tendances par métiers'!A1" display="07 - Tendances par métiers" xr:uid="{06FC15DF-7D21-44FA-9BE4-4321FC4A8F7F}"/>
    <hyperlink ref="A13" location="'08 - Entreprises et emploi'!A1" display="08 - Entreprises et emploi" xr:uid="{B40AAED5-1DC1-4EA4-ACA2-B34F4C989F04}"/>
    <hyperlink ref="A14" location="'Annexe - Périmètres'!A1" display="Annexe - Périmètres" xr:uid="{0644263F-41E1-4E37-B7AC-5E3653672603}"/>
    <hyperlink ref="A15" location="'Annexe - Noyau d''activités'!A1" display="Annexe - Noyau d'activités" xr:uid="{5492D767-5F16-48C8-9E2B-5503A51808B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workbookViewId="0">
      <selection activeCell="B10" sqref="B10:G10"/>
    </sheetView>
  </sheetViews>
  <sheetFormatPr baseColWidth="10" defaultColWidth="9" defaultRowHeight="14.4" x14ac:dyDescent="0.3"/>
  <cols>
    <col min="1" max="1" width="17.77734375" customWidth="1"/>
    <col min="2" max="3" width="15" customWidth="1"/>
    <col min="4" max="4" width="20.44140625" customWidth="1"/>
    <col min="5" max="5" width="18" customWidth="1"/>
    <col min="6" max="6" width="22.77734375" customWidth="1"/>
    <col min="7" max="7" width="16" customWidth="1"/>
    <col min="8" max="8" width="3" customWidth="1"/>
    <col min="9" max="13" width="14" customWidth="1"/>
    <col min="14" max="15" width="3" customWidth="1"/>
  </cols>
  <sheetData>
    <row r="1" spans="1:15" ht="27.9" customHeight="1" x14ac:dyDescent="0.3">
      <c r="A1" s="43" t="s">
        <v>125</v>
      </c>
      <c r="B1" s="44"/>
      <c r="C1" s="44"/>
      <c r="D1" s="44"/>
      <c r="E1" s="44"/>
      <c r="F1" s="44"/>
      <c r="G1" s="44"/>
      <c r="H1" s="44"/>
      <c r="I1" s="44"/>
      <c r="J1" s="44"/>
      <c r="K1" s="44"/>
      <c r="L1" s="44"/>
      <c r="M1" s="44"/>
      <c r="N1" s="44"/>
      <c r="O1" s="44"/>
    </row>
    <row r="2" spans="1:15" ht="27.9" customHeight="1" x14ac:dyDescent="0.3">
      <c r="A2" s="45" t="s">
        <v>126</v>
      </c>
      <c r="B2" s="44"/>
      <c r="C2" s="44"/>
      <c r="D2" s="44"/>
      <c r="E2" s="44"/>
      <c r="F2" s="44"/>
      <c r="G2" s="44"/>
      <c r="H2" s="44"/>
      <c r="I2" s="44"/>
      <c r="J2" s="44"/>
      <c r="K2" s="44"/>
      <c r="L2" s="44"/>
      <c r="M2" s="44"/>
      <c r="N2" s="44"/>
      <c r="O2" s="44"/>
    </row>
    <row r="3" spans="1:15" x14ac:dyDescent="0.3">
      <c r="A3" s="1"/>
      <c r="B3" s="1"/>
      <c r="C3" s="1"/>
      <c r="D3" s="1"/>
      <c r="E3" s="1"/>
      <c r="F3" s="1"/>
      <c r="G3" s="1"/>
      <c r="H3" s="1"/>
      <c r="I3" s="1"/>
      <c r="J3" s="1"/>
      <c r="K3" s="1"/>
      <c r="L3" s="1"/>
      <c r="M3" s="1"/>
      <c r="N3" s="1"/>
      <c r="O3" s="1"/>
    </row>
    <row r="4" spans="1:15" x14ac:dyDescent="0.3">
      <c r="A4" s="1"/>
      <c r="B4" s="1"/>
      <c r="C4" s="1"/>
      <c r="D4" s="1"/>
      <c r="E4" s="1"/>
      <c r="F4" s="1"/>
      <c r="G4" s="1"/>
      <c r="H4" s="1"/>
      <c r="I4" s="1"/>
      <c r="J4" s="1"/>
      <c r="K4" s="1"/>
      <c r="L4" s="1"/>
      <c r="M4" s="1"/>
      <c r="N4" s="1"/>
      <c r="O4" s="1"/>
    </row>
    <row r="5" spans="1:15" x14ac:dyDescent="0.3">
      <c r="A5" s="2" t="s">
        <v>127</v>
      </c>
      <c r="B5" s="2" t="s">
        <v>128</v>
      </c>
      <c r="C5" s="2" t="s">
        <v>129</v>
      </c>
      <c r="D5" s="2" t="s">
        <v>130</v>
      </c>
      <c r="E5" s="2" t="s">
        <v>131</v>
      </c>
      <c r="F5" s="2" t="s">
        <v>132</v>
      </c>
      <c r="G5" s="2" t="s">
        <v>133</v>
      </c>
      <c r="H5" s="1"/>
      <c r="I5" s="1"/>
      <c r="J5" s="1"/>
      <c r="K5" s="1"/>
      <c r="L5" s="1"/>
      <c r="M5" s="1"/>
      <c r="N5" s="1"/>
      <c r="O5" s="1"/>
    </row>
    <row r="6" spans="1:15" x14ac:dyDescent="0.3">
      <c r="A6" s="40">
        <v>2017</v>
      </c>
      <c r="B6" s="4">
        <v>84747.503839337034</v>
      </c>
      <c r="C6" s="5">
        <v>7.8602964997691413E-2</v>
      </c>
      <c r="D6" s="5">
        <v>0.35691180813923318</v>
      </c>
      <c r="E6" s="5">
        <v>0.32483994140328931</v>
      </c>
      <c r="F6" s="5">
        <v>0.23964528545978611</v>
      </c>
      <c r="G6" s="6">
        <v>0.32799712644829582</v>
      </c>
      <c r="H6" s="1"/>
      <c r="I6" s="1"/>
      <c r="J6" s="1"/>
      <c r="K6" s="1"/>
      <c r="L6" s="1"/>
      <c r="M6" s="1"/>
      <c r="N6" s="1"/>
      <c r="O6" s="1"/>
    </row>
    <row r="7" spans="1:15" x14ac:dyDescent="0.3">
      <c r="A7" s="40">
        <v>2023</v>
      </c>
      <c r="B7" s="4">
        <v>104899.72780227447</v>
      </c>
      <c r="C7" s="5">
        <v>8.0191282357344532E-2</v>
      </c>
      <c r="D7" s="5">
        <v>0.3868726569475201</v>
      </c>
      <c r="E7" s="5">
        <v>0.2666006379980021</v>
      </c>
      <c r="F7" s="5">
        <v>0.26633542269713334</v>
      </c>
      <c r="G7" s="6">
        <v>0.30109131389756988</v>
      </c>
      <c r="H7" s="1"/>
      <c r="I7" s="1"/>
      <c r="J7" s="1"/>
      <c r="K7" s="1"/>
      <c r="L7" s="1"/>
      <c r="M7" s="1"/>
      <c r="N7" s="1"/>
      <c r="O7" s="1"/>
    </row>
    <row r="8" spans="1:15" x14ac:dyDescent="0.3">
      <c r="A8" s="1"/>
      <c r="B8" s="1"/>
      <c r="C8" s="1"/>
      <c r="D8" s="1"/>
      <c r="E8" s="1"/>
      <c r="F8" s="1"/>
      <c r="G8" s="1"/>
      <c r="H8" s="1"/>
      <c r="I8" s="1"/>
      <c r="J8" s="1"/>
      <c r="K8" s="1"/>
      <c r="L8" s="1"/>
      <c r="M8" s="1"/>
      <c r="N8" s="1"/>
      <c r="O8" s="1"/>
    </row>
    <row r="9" spans="1:15" x14ac:dyDescent="0.3">
      <c r="A9" s="7" t="s">
        <v>86</v>
      </c>
      <c r="B9" s="47" t="s">
        <v>134</v>
      </c>
      <c r="C9" s="47"/>
      <c r="D9" s="47"/>
      <c r="E9" s="47"/>
      <c r="F9" s="47"/>
      <c r="G9" s="47"/>
      <c r="H9" s="1"/>
      <c r="I9" s="1"/>
      <c r="J9" s="1"/>
      <c r="K9" s="1"/>
      <c r="L9" s="1"/>
      <c r="M9" s="1"/>
      <c r="N9" s="1"/>
      <c r="O9" s="1"/>
    </row>
    <row r="10" spans="1:15" x14ac:dyDescent="0.3">
      <c r="A10" s="7" t="s">
        <v>88</v>
      </c>
      <c r="B10" s="47" t="s">
        <v>135</v>
      </c>
      <c r="C10" s="47"/>
      <c r="D10" s="47"/>
      <c r="E10" s="47"/>
      <c r="F10" s="47"/>
      <c r="G10" s="47"/>
      <c r="H10" s="1"/>
      <c r="I10" s="1"/>
      <c r="J10" s="1"/>
      <c r="K10" s="1"/>
      <c r="L10" s="1"/>
      <c r="M10" s="1"/>
      <c r="N10" s="1"/>
      <c r="O10" s="1"/>
    </row>
    <row r="11" spans="1:15" x14ac:dyDescent="0.3">
      <c r="A11" s="7" t="s">
        <v>90</v>
      </c>
      <c r="B11" s="47" t="s">
        <v>136</v>
      </c>
      <c r="C11" s="47"/>
      <c r="D11" s="47"/>
      <c r="E11" s="47"/>
      <c r="F11" s="47"/>
      <c r="G11" s="47"/>
      <c r="H11" s="1"/>
      <c r="I11" s="1"/>
      <c r="J11" s="1"/>
      <c r="K11" s="1"/>
      <c r="L11" s="1"/>
      <c r="M11" s="1"/>
      <c r="N11" s="1"/>
      <c r="O11" s="1"/>
    </row>
    <row r="12" spans="1:15" x14ac:dyDescent="0.3">
      <c r="A12" s="1"/>
      <c r="B12" s="1"/>
      <c r="C12" s="1"/>
      <c r="D12" s="1"/>
      <c r="E12" s="1"/>
      <c r="F12" s="1"/>
      <c r="G12" s="1"/>
      <c r="H12" s="1"/>
      <c r="I12" s="1"/>
      <c r="J12" s="1"/>
      <c r="K12" s="1"/>
      <c r="L12" s="1"/>
      <c r="M12" s="1"/>
      <c r="N12" s="1"/>
      <c r="O12" s="1"/>
    </row>
    <row r="13" spans="1:15" x14ac:dyDescent="0.3">
      <c r="A13" s="1"/>
      <c r="B13" s="1"/>
      <c r="C13" s="1"/>
      <c r="D13" s="1"/>
      <c r="E13" s="1"/>
      <c r="F13" s="1"/>
      <c r="G13" s="1"/>
      <c r="H13" s="1"/>
      <c r="I13" s="1"/>
      <c r="J13" s="1"/>
      <c r="K13" s="1"/>
      <c r="L13" s="1"/>
      <c r="M13" s="1"/>
      <c r="N13" s="1"/>
      <c r="O13" s="1"/>
    </row>
    <row r="14" spans="1:15" ht="26.4" x14ac:dyDescent="0.3">
      <c r="A14" s="2" t="s">
        <v>137</v>
      </c>
      <c r="B14" s="2" t="s">
        <v>138</v>
      </c>
      <c r="C14" s="2" t="s">
        <v>139</v>
      </c>
      <c r="D14" s="2" t="s">
        <v>7</v>
      </c>
      <c r="E14" s="2" t="s">
        <v>86</v>
      </c>
      <c r="F14" s="2" t="s">
        <v>140</v>
      </c>
      <c r="G14" s="1"/>
      <c r="H14" s="1"/>
      <c r="I14" s="1"/>
      <c r="J14" s="1"/>
      <c r="K14" s="1"/>
      <c r="L14" s="1"/>
      <c r="M14" s="1"/>
      <c r="N14" s="1"/>
      <c r="O14" s="1"/>
    </row>
    <row r="15" spans="1:15" s="13" customFormat="1" ht="66" x14ac:dyDescent="0.3">
      <c r="A15" s="3" t="s">
        <v>141</v>
      </c>
      <c r="B15" s="12">
        <v>30711</v>
      </c>
      <c r="C15" s="12">
        <v>67780</v>
      </c>
      <c r="D15" s="38">
        <v>1.2070267982156229</v>
      </c>
      <c r="E15" s="3" t="s">
        <v>142</v>
      </c>
      <c r="F15" s="3" t="s">
        <v>143</v>
      </c>
      <c r="G15" s="3"/>
      <c r="H15" s="3"/>
      <c r="I15" s="3"/>
      <c r="J15" s="3"/>
      <c r="K15" s="3"/>
      <c r="L15" s="3"/>
      <c r="M15" s="3"/>
      <c r="N15" s="3"/>
      <c r="O15" s="3"/>
    </row>
    <row r="16" spans="1:15" s="13" customFormat="1" ht="52.8" x14ac:dyDescent="0.3">
      <c r="A16" s="3" t="s">
        <v>144</v>
      </c>
      <c r="B16" s="12">
        <v>63994</v>
      </c>
      <c r="C16" s="12">
        <v>103147</v>
      </c>
      <c r="D16" s="38">
        <v>0.61182298340469421</v>
      </c>
      <c r="E16" s="3" t="s">
        <v>145</v>
      </c>
      <c r="F16" s="3" t="s">
        <v>143</v>
      </c>
      <c r="G16" s="3"/>
      <c r="H16" s="3"/>
      <c r="I16" s="3"/>
      <c r="J16" s="3"/>
      <c r="K16" s="3"/>
      <c r="L16" s="3"/>
      <c r="M16" s="3"/>
      <c r="N16" s="3"/>
      <c r="O16" s="3"/>
    </row>
    <row r="17" spans="1:15" s="13" customFormat="1" ht="39.6" x14ac:dyDescent="0.3">
      <c r="A17" s="3" t="s">
        <v>146</v>
      </c>
      <c r="B17" s="3"/>
      <c r="C17" s="39">
        <v>0.42599999999999999</v>
      </c>
      <c r="D17" s="3"/>
      <c r="E17" s="3" t="s">
        <v>147</v>
      </c>
      <c r="F17" s="3" t="s">
        <v>148</v>
      </c>
      <c r="G17" s="3"/>
      <c r="H17" s="3"/>
      <c r="I17" s="3"/>
      <c r="J17" s="3"/>
      <c r="K17" s="3"/>
      <c r="L17" s="3"/>
      <c r="M17" s="3"/>
      <c r="N17" s="3"/>
      <c r="O17" s="3"/>
    </row>
    <row r="18" spans="1:15" x14ac:dyDescent="0.3">
      <c r="A18" s="1"/>
      <c r="B18" s="1"/>
      <c r="C18" s="1"/>
      <c r="D18" s="1"/>
      <c r="E18" s="1"/>
      <c r="F18" s="1"/>
      <c r="G18" s="1"/>
      <c r="H18" s="1"/>
      <c r="I18" s="1"/>
      <c r="J18" s="1"/>
      <c r="K18" s="1"/>
      <c r="L18" s="1"/>
      <c r="M18" s="1"/>
      <c r="N18" s="1"/>
      <c r="O18" s="1"/>
    </row>
    <row r="19" spans="1:15" ht="36" customHeight="1" x14ac:dyDescent="0.3">
      <c r="A19" s="7" t="s">
        <v>86</v>
      </c>
      <c r="B19" s="47" t="s">
        <v>149</v>
      </c>
      <c r="C19" s="47"/>
      <c r="D19" s="47"/>
      <c r="E19" s="47"/>
      <c r="F19" s="47"/>
      <c r="G19" s="1"/>
      <c r="H19" s="1"/>
      <c r="I19" s="1"/>
      <c r="J19" s="1"/>
      <c r="K19" s="1"/>
      <c r="L19" s="1"/>
      <c r="M19" s="1"/>
      <c r="N19" s="1"/>
      <c r="O19" s="1"/>
    </row>
    <row r="20" spans="1:15" x14ac:dyDescent="0.3">
      <c r="A20" s="7" t="s">
        <v>88</v>
      </c>
      <c r="B20" s="47" t="s">
        <v>150</v>
      </c>
      <c r="C20" s="47"/>
      <c r="D20" s="47"/>
      <c r="E20" s="47"/>
      <c r="F20" s="47"/>
      <c r="G20" s="1"/>
      <c r="H20" s="1"/>
      <c r="I20" s="1"/>
      <c r="J20" s="1"/>
      <c r="K20" s="1"/>
      <c r="L20" s="1"/>
      <c r="M20" s="1"/>
      <c r="N20" s="1"/>
      <c r="O20" s="1"/>
    </row>
    <row r="21" spans="1:15" x14ac:dyDescent="0.3">
      <c r="A21" s="7" t="s">
        <v>90</v>
      </c>
      <c r="B21" s="47" t="s">
        <v>151</v>
      </c>
      <c r="C21" s="47"/>
      <c r="D21" s="47"/>
      <c r="E21" s="47"/>
      <c r="F21" s="47"/>
      <c r="G21" s="1"/>
      <c r="H21" s="1"/>
      <c r="I21" s="1"/>
      <c r="J21" s="1"/>
      <c r="K21" s="1"/>
      <c r="L21" s="1"/>
      <c r="M21" s="1"/>
      <c r="N21" s="1"/>
      <c r="O21" s="1"/>
    </row>
    <row r="22" spans="1:15" x14ac:dyDescent="0.3">
      <c r="A22" s="1"/>
      <c r="B22" s="1"/>
      <c r="C22" s="1"/>
      <c r="D22" s="1"/>
      <c r="E22" s="1"/>
      <c r="F22" s="1"/>
      <c r="G22" s="1"/>
      <c r="H22" s="1"/>
      <c r="I22" s="1"/>
      <c r="J22" s="1"/>
      <c r="K22" s="1"/>
      <c r="L22" s="1"/>
      <c r="M22" s="1"/>
      <c r="N22" s="1"/>
      <c r="O22" s="1"/>
    </row>
    <row r="23" spans="1:15" ht="26.4" x14ac:dyDescent="0.3">
      <c r="A23" s="17" t="s">
        <v>152</v>
      </c>
      <c r="B23" s="17" t="s">
        <v>153</v>
      </c>
      <c r="C23" s="17" t="s">
        <v>154</v>
      </c>
      <c r="D23" s="17" t="s">
        <v>86</v>
      </c>
      <c r="E23" s="17" t="s">
        <v>140</v>
      </c>
      <c r="F23" s="17"/>
      <c r="G23" s="1"/>
      <c r="H23" s="1"/>
      <c r="I23" s="1"/>
      <c r="J23" s="1"/>
      <c r="K23" s="1"/>
      <c r="L23" s="1"/>
      <c r="M23" s="1"/>
      <c r="N23" s="1"/>
      <c r="O23" s="1"/>
    </row>
    <row r="24" spans="1:15" ht="43.2" x14ac:dyDescent="0.3">
      <c r="A24" s="13" t="s">
        <v>155</v>
      </c>
      <c r="B24" s="14">
        <v>0.3</v>
      </c>
      <c r="C24" s="13">
        <v>2022</v>
      </c>
      <c r="D24" s="13" t="s">
        <v>156</v>
      </c>
      <c r="E24" s="13" t="s">
        <v>157</v>
      </c>
      <c r="F24" s="13"/>
      <c r="G24" s="1"/>
      <c r="H24" s="1"/>
      <c r="I24" s="1"/>
      <c r="J24" s="1"/>
      <c r="K24" s="1"/>
      <c r="L24" s="1"/>
      <c r="M24" s="1"/>
      <c r="N24" s="1"/>
      <c r="O24" s="1"/>
    </row>
    <row r="25" spans="1:15" ht="57.6" x14ac:dyDescent="0.3">
      <c r="A25" s="13" t="s">
        <v>158</v>
      </c>
      <c r="B25" s="14">
        <v>0.49</v>
      </c>
      <c r="C25" s="13">
        <v>2022</v>
      </c>
      <c r="D25" s="13" t="s">
        <v>159</v>
      </c>
      <c r="E25" s="13" t="s">
        <v>157</v>
      </c>
      <c r="F25" s="13"/>
      <c r="G25" s="1"/>
      <c r="H25" s="1"/>
      <c r="I25" s="1"/>
      <c r="J25" s="1"/>
      <c r="K25" s="1"/>
      <c r="L25" s="1"/>
      <c r="M25" s="1"/>
      <c r="N25" s="1"/>
      <c r="O25" s="1"/>
    </row>
    <row r="26" spans="1:15" ht="43.2" x14ac:dyDescent="0.3">
      <c r="A26" s="13" t="s">
        <v>160</v>
      </c>
      <c r="B26" s="14">
        <v>0.15</v>
      </c>
      <c r="C26" s="13">
        <v>2022</v>
      </c>
      <c r="D26" s="13" t="s">
        <v>161</v>
      </c>
      <c r="E26" s="13" t="s">
        <v>157</v>
      </c>
      <c r="F26" s="13"/>
      <c r="G26" s="1"/>
      <c r="H26" s="1"/>
      <c r="I26" s="1"/>
      <c r="J26" s="1"/>
      <c r="K26" s="1"/>
      <c r="L26" s="1"/>
      <c r="M26" s="1"/>
      <c r="N26" s="1"/>
      <c r="O26" s="1"/>
    </row>
    <row r="27" spans="1:15" ht="57.6" x14ac:dyDescent="0.3">
      <c r="A27" s="13" t="s">
        <v>162</v>
      </c>
      <c r="B27" s="14">
        <v>0.75</v>
      </c>
      <c r="C27" s="13">
        <v>2022</v>
      </c>
      <c r="D27" s="13" t="s">
        <v>163</v>
      </c>
      <c r="E27" s="13" t="s">
        <v>157</v>
      </c>
      <c r="F27" s="13"/>
      <c r="G27" s="1"/>
      <c r="H27" s="1"/>
      <c r="I27" s="1"/>
      <c r="J27" s="1"/>
      <c r="K27" s="1"/>
      <c r="L27" s="1"/>
      <c r="M27" s="1"/>
      <c r="N27" s="1"/>
      <c r="O27" s="1"/>
    </row>
    <row r="28" spans="1:15" x14ac:dyDescent="0.3">
      <c r="A28" s="1"/>
      <c r="B28" s="1"/>
      <c r="C28" s="1"/>
      <c r="D28" s="1"/>
      <c r="E28" s="1"/>
      <c r="F28" s="1"/>
      <c r="G28" s="1"/>
      <c r="H28" s="1"/>
      <c r="I28" s="1"/>
      <c r="J28" s="1"/>
      <c r="K28" s="1"/>
      <c r="L28" s="1"/>
      <c r="M28" s="1"/>
      <c r="N28" s="1"/>
      <c r="O28" s="1"/>
    </row>
  </sheetData>
  <mergeCells count="8">
    <mergeCell ref="B19:F19"/>
    <mergeCell ref="B20:F20"/>
    <mergeCell ref="B21:F21"/>
    <mergeCell ref="A1:O1"/>
    <mergeCell ref="A2:O2"/>
    <mergeCell ref="B9:G9"/>
    <mergeCell ref="B10:G10"/>
    <mergeCell ref="B11:G11"/>
  </mergeCells>
  <conditionalFormatting sqref="G6:G7">
    <cfRule type="colorScale" priority="1">
      <colorScale>
        <cfvo type="min"/>
        <cfvo type="percentile" val="50"/>
        <cfvo type="max"/>
        <color rgb="FFF4CCCC"/>
        <color rgb="FFFCE5CD"/>
        <color rgb="FFD9EAD3"/>
      </colorScale>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0"/>
  <sheetViews>
    <sheetView workbookViewId="0">
      <selection sqref="A1:E1"/>
    </sheetView>
  </sheetViews>
  <sheetFormatPr baseColWidth="10" defaultColWidth="9" defaultRowHeight="14.4" x14ac:dyDescent="0.3"/>
  <cols>
    <col min="1" max="1" width="26" customWidth="1"/>
    <col min="2" max="4" width="16" customWidth="1"/>
    <col min="5" max="5" width="48" customWidth="1"/>
  </cols>
  <sheetData>
    <row r="1" spans="1:5" ht="27.9" customHeight="1" x14ac:dyDescent="0.3">
      <c r="A1" s="43" t="s">
        <v>164</v>
      </c>
      <c r="B1" s="44"/>
      <c r="C1" s="44"/>
      <c r="D1" s="44"/>
      <c r="E1" s="44"/>
    </row>
    <row r="2" spans="1:5" ht="27.9" customHeight="1" x14ac:dyDescent="0.3">
      <c r="A2" s="45" t="s">
        <v>165</v>
      </c>
      <c r="B2" s="44"/>
      <c r="C2" s="44"/>
      <c r="D2" s="44"/>
      <c r="E2" s="44"/>
    </row>
    <row r="3" spans="1:5" x14ac:dyDescent="0.3">
      <c r="A3" s="1"/>
      <c r="B3" s="1"/>
      <c r="C3" s="1"/>
      <c r="D3" s="1"/>
      <c r="E3" s="1"/>
    </row>
    <row r="4" spans="1:5" x14ac:dyDescent="0.3">
      <c r="A4" s="1"/>
      <c r="B4" s="1"/>
      <c r="C4" s="1"/>
      <c r="D4" s="1"/>
      <c r="E4" s="1"/>
    </row>
    <row r="5" spans="1:5" x14ac:dyDescent="0.3">
      <c r="A5" s="2" t="s">
        <v>166</v>
      </c>
      <c r="B5" s="2" t="s">
        <v>138</v>
      </c>
      <c r="C5" s="2" t="s">
        <v>139</v>
      </c>
      <c r="D5" s="2" t="s">
        <v>7</v>
      </c>
      <c r="E5" s="2" t="s">
        <v>167</v>
      </c>
    </row>
    <row r="6" spans="1:5" x14ac:dyDescent="0.3">
      <c r="A6" s="1" t="s">
        <v>128</v>
      </c>
      <c r="B6" s="4">
        <v>84747.503839337034</v>
      </c>
      <c r="C6" s="4">
        <v>104899.72780227447</v>
      </c>
      <c r="D6" s="8">
        <v>0.23779135726689615</v>
      </c>
      <c r="E6" s="1" t="s">
        <v>168</v>
      </c>
    </row>
    <row r="7" spans="1:5" x14ac:dyDescent="0.3">
      <c r="A7" s="1" t="s">
        <v>129</v>
      </c>
      <c r="B7" s="5">
        <v>7.8602964997691413E-2</v>
      </c>
      <c r="C7" s="5">
        <v>8.0191282357344532E-2</v>
      </c>
      <c r="D7" s="5">
        <v>1.5883173596531186E-3</v>
      </c>
      <c r="E7" s="1" t="s">
        <v>169</v>
      </c>
    </row>
    <row r="8" spans="1:5" x14ac:dyDescent="0.3">
      <c r="A8" s="1" t="s">
        <v>130</v>
      </c>
      <c r="B8" s="5">
        <v>0.35691180813923318</v>
      </c>
      <c r="C8" s="5">
        <v>0.3868726569475201</v>
      </c>
      <c r="D8" s="5">
        <v>2.9960848808286922E-2</v>
      </c>
      <c r="E8" s="1" t="s">
        <v>170</v>
      </c>
    </row>
    <row r="9" spans="1:5" x14ac:dyDescent="0.3">
      <c r="A9" s="1" t="s">
        <v>131</v>
      </c>
      <c r="B9" s="5">
        <v>0.32483994140328931</v>
      </c>
      <c r="C9" s="5">
        <v>0.2666006379980021</v>
      </c>
      <c r="D9" s="5">
        <v>-5.8239303405287213E-2</v>
      </c>
      <c r="E9" s="1" t="s">
        <v>171</v>
      </c>
    </row>
    <row r="10" spans="1:5" x14ac:dyDescent="0.3">
      <c r="A10" s="1" t="s">
        <v>132</v>
      </c>
      <c r="B10" s="5">
        <v>0.23964528545978611</v>
      </c>
      <c r="C10" s="5">
        <v>0.26633542269713334</v>
      </c>
      <c r="D10" s="5">
        <v>2.6690137237347228E-2</v>
      </c>
      <c r="E10" s="1" t="s">
        <v>172</v>
      </c>
    </row>
    <row r="11" spans="1:5" x14ac:dyDescent="0.3">
      <c r="A11" s="1" t="s">
        <v>173</v>
      </c>
      <c r="B11" s="5">
        <v>0.10913275945699459</v>
      </c>
      <c r="C11" s="5">
        <v>0.13576455070244722</v>
      </c>
      <c r="D11" s="5">
        <v>2.6631791245452632E-2</v>
      </c>
      <c r="E11" s="1" t="s">
        <v>174</v>
      </c>
    </row>
    <row r="12" spans="1:5" x14ac:dyDescent="0.3">
      <c r="A12" s="1" t="s">
        <v>133</v>
      </c>
      <c r="B12" s="6">
        <v>0.32799712644829582</v>
      </c>
      <c r="C12" s="6">
        <v>0.30109131389756988</v>
      </c>
      <c r="D12" s="9">
        <v>-2.6905812550725938E-2</v>
      </c>
      <c r="E12" s="1" t="s">
        <v>175</v>
      </c>
    </row>
    <row r="13" spans="1:5" x14ac:dyDescent="0.3">
      <c r="A13" s="1"/>
      <c r="B13" s="1"/>
      <c r="C13" s="1"/>
      <c r="D13" s="1"/>
      <c r="E13" s="1"/>
    </row>
    <row r="14" spans="1:5" x14ac:dyDescent="0.3">
      <c r="A14" s="7" t="s">
        <v>86</v>
      </c>
      <c r="B14" s="47" t="s">
        <v>176</v>
      </c>
      <c r="C14" s="47"/>
      <c r="D14" s="47"/>
      <c r="E14" s="47"/>
    </row>
    <row r="15" spans="1:5" x14ac:dyDescent="0.3">
      <c r="A15" s="7" t="s">
        <v>88</v>
      </c>
      <c r="B15" s="47" t="s">
        <v>177</v>
      </c>
      <c r="C15" s="47"/>
      <c r="D15" s="47"/>
      <c r="E15" s="47"/>
    </row>
    <row r="16" spans="1:5" x14ac:dyDescent="0.3">
      <c r="A16" s="7" t="s">
        <v>90</v>
      </c>
      <c r="B16" s="47" t="s">
        <v>136</v>
      </c>
      <c r="C16" s="47"/>
      <c r="D16" s="47"/>
      <c r="E16" s="47"/>
    </row>
    <row r="17" spans="1:5" x14ac:dyDescent="0.3">
      <c r="A17" s="1"/>
      <c r="B17" s="1"/>
      <c r="C17" s="1"/>
      <c r="D17" s="1"/>
      <c r="E17" s="1"/>
    </row>
    <row r="18" spans="1:5" x14ac:dyDescent="0.3">
      <c r="A18" s="1"/>
      <c r="B18" s="1"/>
      <c r="C18" s="1"/>
      <c r="D18" s="1"/>
      <c r="E18" s="1"/>
    </row>
    <row r="19" spans="1:5" ht="36.75" customHeight="1" x14ac:dyDescent="0.3">
      <c r="A19" s="48" t="s">
        <v>178</v>
      </c>
      <c r="B19" s="44"/>
      <c r="C19" s="44"/>
      <c r="D19" s="44"/>
      <c r="E19" s="44"/>
    </row>
    <row r="20" spans="1:5" x14ac:dyDescent="0.3">
      <c r="A20" s="1"/>
      <c r="B20" s="1"/>
      <c r="C20" s="1"/>
      <c r="D20" s="1"/>
      <c r="E20" s="1"/>
    </row>
  </sheetData>
  <mergeCells count="6">
    <mergeCell ref="A19:E19"/>
    <mergeCell ref="A1:E1"/>
    <mergeCell ref="A2:E2"/>
    <mergeCell ref="B14:E14"/>
    <mergeCell ref="B15:E15"/>
    <mergeCell ref="B16:E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8"/>
  <sheetViews>
    <sheetView workbookViewId="0">
      <selection activeCell="B33" sqref="B33"/>
    </sheetView>
  </sheetViews>
  <sheetFormatPr baseColWidth="10" defaultColWidth="9" defaultRowHeight="14.4" x14ac:dyDescent="0.3"/>
  <cols>
    <col min="1" max="1" width="12" customWidth="1"/>
    <col min="2" max="2" width="34" customWidth="1"/>
    <col min="3" max="4" width="14" customWidth="1"/>
    <col min="5" max="6" width="15" customWidth="1"/>
    <col min="7" max="7" width="14" customWidth="1"/>
    <col min="8" max="8" width="24" customWidth="1"/>
  </cols>
  <sheetData>
    <row r="1" spans="1:8" ht="27.9" customHeight="1" x14ac:dyDescent="0.3">
      <c r="A1" s="43" t="s">
        <v>179</v>
      </c>
      <c r="B1" s="44"/>
      <c r="C1" s="44"/>
      <c r="D1" s="44"/>
      <c r="E1" s="44"/>
      <c r="F1" s="44"/>
      <c r="G1" s="44"/>
      <c r="H1" s="44"/>
    </row>
    <row r="2" spans="1:8" ht="27.9" customHeight="1" x14ac:dyDescent="0.3">
      <c r="A2" s="45" t="s">
        <v>180</v>
      </c>
      <c r="B2" s="44"/>
      <c r="C2" s="44"/>
      <c r="D2" s="44"/>
      <c r="E2" s="44"/>
      <c r="F2" s="44"/>
      <c r="G2" s="44"/>
      <c r="H2" s="44"/>
    </row>
    <row r="3" spans="1:8" x14ac:dyDescent="0.3">
      <c r="A3" s="1"/>
      <c r="B3" s="1"/>
      <c r="C3" s="1"/>
      <c r="D3" s="1"/>
      <c r="E3" s="1"/>
      <c r="F3" s="1"/>
      <c r="G3" s="1"/>
      <c r="H3" s="1"/>
    </row>
    <row r="4" spans="1:8" x14ac:dyDescent="0.3">
      <c r="A4" s="1"/>
      <c r="B4" s="1"/>
      <c r="C4" s="1"/>
      <c r="D4" s="1"/>
      <c r="E4" s="1"/>
      <c r="F4" s="1"/>
      <c r="G4" s="1"/>
      <c r="H4" s="1"/>
    </row>
    <row r="5" spans="1:8" ht="26.4" x14ac:dyDescent="0.3">
      <c r="A5" s="2" t="s">
        <v>2</v>
      </c>
      <c r="B5" s="2" t="s">
        <v>3</v>
      </c>
      <c r="C5" s="2" t="s">
        <v>128</v>
      </c>
      <c r="D5" s="2" t="s">
        <v>129</v>
      </c>
      <c r="E5" s="2" t="s">
        <v>132</v>
      </c>
      <c r="F5" s="2" t="s">
        <v>173</v>
      </c>
      <c r="G5" s="2" t="s">
        <v>133</v>
      </c>
      <c r="H5" s="2" t="s">
        <v>86</v>
      </c>
    </row>
    <row r="6" spans="1:8" x14ac:dyDescent="0.3">
      <c r="A6" s="1" t="s">
        <v>181</v>
      </c>
      <c r="B6" s="1" t="s">
        <v>182</v>
      </c>
      <c r="C6" s="4">
        <v>2600.7186768659099</v>
      </c>
      <c r="D6" s="5">
        <v>5.5166700326147601E-2</v>
      </c>
      <c r="E6" s="5">
        <v>0.40927543371992103</v>
      </c>
      <c r="F6" s="5">
        <v>0.28151302512783799</v>
      </c>
      <c r="G6" s="6">
        <v>0.134791135213602</v>
      </c>
      <c r="H6" s="1" t="s">
        <v>183</v>
      </c>
    </row>
    <row r="7" spans="1:8" x14ac:dyDescent="0.3">
      <c r="A7" s="1" t="s">
        <v>184</v>
      </c>
      <c r="B7" s="1" t="s">
        <v>185</v>
      </c>
      <c r="C7" s="4">
        <v>4370.3664865533501</v>
      </c>
      <c r="D7" s="5">
        <v>5.1599596461640099E-2</v>
      </c>
      <c r="E7" s="5">
        <v>0.37429069450181301</v>
      </c>
      <c r="F7" s="5">
        <v>0.22524010820588403</v>
      </c>
      <c r="G7" s="6">
        <v>0.137859682913891</v>
      </c>
      <c r="H7" s="1" t="s">
        <v>183</v>
      </c>
    </row>
    <row r="8" spans="1:8" x14ac:dyDescent="0.3">
      <c r="A8" s="1" t="s">
        <v>64</v>
      </c>
      <c r="B8" s="1" t="s">
        <v>186</v>
      </c>
      <c r="C8" s="4">
        <v>3926.4283813327902</v>
      </c>
      <c r="D8" s="5">
        <v>4.7371245667916402E-2</v>
      </c>
      <c r="E8" s="5">
        <v>0.27886578186025901</v>
      </c>
      <c r="F8" s="5">
        <v>0.13481546019505999</v>
      </c>
      <c r="G8" s="6">
        <v>0.16987113066333201</v>
      </c>
      <c r="H8" s="1" t="s">
        <v>187</v>
      </c>
    </row>
    <row r="9" spans="1:8" x14ac:dyDescent="0.3">
      <c r="A9" s="1" t="s">
        <v>34</v>
      </c>
      <c r="B9" s="1" t="s">
        <v>36</v>
      </c>
      <c r="C9" s="4">
        <v>10060.2404248935</v>
      </c>
      <c r="D9" s="5">
        <v>5.3094982305357599E-2</v>
      </c>
      <c r="E9" s="5">
        <v>0.283174047698527</v>
      </c>
      <c r="F9" s="5">
        <v>0.13190479815946099</v>
      </c>
      <c r="G9" s="6">
        <v>0.18749946450560201</v>
      </c>
      <c r="H9" s="1" t="s">
        <v>187</v>
      </c>
    </row>
    <row r="10" spans="1:8" x14ac:dyDescent="0.3">
      <c r="A10" s="1" t="s">
        <v>188</v>
      </c>
      <c r="B10" s="1" t="s">
        <v>79</v>
      </c>
      <c r="C10" s="4">
        <v>5147.2034778952402</v>
      </c>
      <c r="D10" s="5">
        <v>5.1224592932270198E-2</v>
      </c>
      <c r="E10" s="5">
        <v>0.26372798051004098</v>
      </c>
      <c r="F10" s="5">
        <v>0.131868836264322</v>
      </c>
      <c r="G10" s="6">
        <v>0.194232681845906</v>
      </c>
      <c r="H10" s="1" t="s">
        <v>187</v>
      </c>
    </row>
    <row r="11" spans="1:8" x14ac:dyDescent="0.3">
      <c r="A11" s="1" t="s">
        <v>18</v>
      </c>
      <c r="B11" s="1" t="s">
        <v>189</v>
      </c>
      <c r="C11" s="4">
        <v>11596.696373025699</v>
      </c>
      <c r="D11" s="5">
        <v>5.2386482034268704E-2</v>
      </c>
      <c r="E11" s="5">
        <v>0.26862318447890599</v>
      </c>
      <c r="F11" s="5">
        <v>0.128210673190298</v>
      </c>
      <c r="G11" s="6">
        <v>0.19501846847617199</v>
      </c>
      <c r="H11" s="1" t="s">
        <v>187</v>
      </c>
    </row>
    <row r="12" spans="1:8" x14ac:dyDescent="0.3">
      <c r="A12" s="1" t="s">
        <v>72</v>
      </c>
      <c r="B12" s="1" t="s">
        <v>74</v>
      </c>
      <c r="C12" s="4">
        <v>4162.2729572777098</v>
      </c>
      <c r="D12" s="5">
        <v>7.1433530755143498E-2</v>
      </c>
      <c r="E12" s="5">
        <v>0.348806427243329</v>
      </c>
      <c r="F12" s="5">
        <v>0.19630374566213898</v>
      </c>
      <c r="G12" s="6">
        <v>0.20479419292727399</v>
      </c>
      <c r="H12" s="1" t="s">
        <v>183</v>
      </c>
    </row>
    <row r="13" spans="1:8" x14ac:dyDescent="0.3">
      <c r="A13" s="1" t="s">
        <v>190</v>
      </c>
      <c r="B13" s="1" t="s">
        <v>191</v>
      </c>
      <c r="C13" s="4">
        <v>1853.5645406026199</v>
      </c>
      <c r="D13" s="5">
        <v>7.6386954045895503E-2</v>
      </c>
      <c r="E13" s="5">
        <v>0.34427361258168604</v>
      </c>
      <c r="F13" s="5">
        <v>0.163321039205021</v>
      </c>
      <c r="G13" s="6">
        <v>0.22187861995310801</v>
      </c>
      <c r="H13" s="1" t="s">
        <v>183</v>
      </c>
    </row>
    <row r="14" spans="1:8" x14ac:dyDescent="0.3">
      <c r="A14" s="1" t="s">
        <v>69</v>
      </c>
      <c r="B14" s="1" t="s">
        <v>192</v>
      </c>
      <c r="C14" s="4">
        <v>6158.8488167759897</v>
      </c>
      <c r="D14" s="5">
        <v>6.21204424929266E-2</v>
      </c>
      <c r="E14" s="5">
        <v>0.27828797358497098</v>
      </c>
      <c r="F14" s="5">
        <v>0.149241170625625</v>
      </c>
      <c r="G14" s="6">
        <v>0.22322359709863299</v>
      </c>
      <c r="H14" s="1" t="s">
        <v>187</v>
      </c>
    </row>
    <row r="15" spans="1:8" x14ac:dyDescent="0.3">
      <c r="A15" s="1" t="s">
        <v>59</v>
      </c>
      <c r="B15" s="1" t="s">
        <v>193</v>
      </c>
      <c r="C15" s="4">
        <v>7240.6169190979799</v>
      </c>
      <c r="D15" s="5">
        <v>8.1780337976872591E-2</v>
      </c>
      <c r="E15" s="5">
        <v>0.28599601286874499</v>
      </c>
      <c r="F15" s="5">
        <v>0.15769927545839099</v>
      </c>
      <c r="G15" s="6">
        <v>0.28594922410475998</v>
      </c>
      <c r="H15" s="1" t="s">
        <v>187</v>
      </c>
    </row>
    <row r="16" spans="1:8" x14ac:dyDescent="0.3">
      <c r="A16" s="1" t="s">
        <v>47</v>
      </c>
      <c r="B16" s="1" t="s">
        <v>194</v>
      </c>
      <c r="C16" s="4">
        <v>6905.3493192571796</v>
      </c>
      <c r="D16" s="5">
        <v>7.6632957935439505E-2</v>
      </c>
      <c r="E16" s="5">
        <v>0.25643306860151899</v>
      </c>
      <c r="F16" s="5">
        <v>0.108963603635214</v>
      </c>
      <c r="G16" s="6">
        <v>0.29884194871341802</v>
      </c>
      <c r="H16" s="1" t="s">
        <v>187</v>
      </c>
    </row>
    <row r="17" spans="1:8" x14ac:dyDescent="0.3">
      <c r="A17" s="1" t="s">
        <v>195</v>
      </c>
      <c r="B17" s="1" t="s">
        <v>196</v>
      </c>
      <c r="C17" s="4">
        <v>5864.2126548757997</v>
      </c>
      <c r="D17" s="5">
        <v>8.7371493146931808E-2</v>
      </c>
      <c r="E17" s="5">
        <v>0.290431989193638</v>
      </c>
      <c r="F17" s="5">
        <v>0.16546977961188802</v>
      </c>
      <c r="G17" s="6">
        <v>0.300832884798648</v>
      </c>
      <c r="H17" s="1" t="s">
        <v>187</v>
      </c>
    </row>
    <row r="18" spans="1:8" x14ac:dyDescent="0.3">
      <c r="A18" s="1" t="s">
        <v>42</v>
      </c>
      <c r="B18" s="1" t="s">
        <v>197</v>
      </c>
      <c r="C18" s="4">
        <v>6644.2848552940604</v>
      </c>
      <c r="D18" s="5">
        <v>7.9322770406779805E-2</v>
      </c>
      <c r="E18" s="5">
        <v>0.26349578754693204</v>
      </c>
      <c r="F18" s="5">
        <v>0.12873370948006499</v>
      </c>
      <c r="G18" s="6">
        <v>0.30103999439706902</v>
      </c>
      <c r="H18" s="1" t="s">
        <v>187</v>
      </c>
    </row>
    <row r="19" spans="1:8" x14ac:dyDescent="0.3">
      <c r="A19" s="1" t="s">
        <v>52</v>
      </c>
      <c r="B19" s="1" t="s">
        <v>198</v>
      </c>
      <c r="C19" s="4">
        <v>3404.88688359976</v>
      </c>
      <c r="D19" s="5">
        <v>8.3246387187200288E-2</v>
      </c>
      <c r="E19" s="5">
        <v>0.27472649595215198</v>
      </c>
      <c r="F19" s="5">
        <v>0.126566353097747</v>
      </c>
      <c r="G19" s="6">
        <v>0.30301550237694902</v>
      </c>
      <c r="H19" s="1" t="s">
        <v>187</v>
      </c>
    </row>
    <row r="20" spans="1:8" x14ac:dyDescent="0.3">
      <c r="A20" s="1" t="s">
        <v>199</v>
      </c>
      <c r="B20" s="1" t="s">
        <v>200</v>
      </c>
      <c r="C20" s="4">
        <v>6915.0026529180304</v>
      </c>
      <c r="D20" s="5">
        <v>8.3453987903317803E-2</v>
      </c>
      <c r="E20" s="5">
        <v>0.24163029211105802</v>
      </c>
      <c r="F20" s="5">
        <v>0.109348221128092</v>
      </c>
      <c r="G20" s="6">
        <v>0.345378831330306</v>
      </c>
      <c r="H20" s="1" t="s">
        <v>187</v>
      </c>
    </row>
    <row r="21" spans="1:8" x14ac:dyDescent="0.3">
      <c r="A21" s="1" t="s">
        <v>201</v>
      </c>
      <c r="B21" s="1" t="s">
        <v>202</v>
      </c>
      <c r="C21" s="4">
        <v>2420.7427524545401</v>
      </c>
      <c r="D21" s="5">
        <v>0.10656804582639801</v>
      </c>
      <c r="E21" s="5">
        <v>0.25542621300854701</v>
      </c>
      <c r="F21" s="5">
        <v>0.13471310745600198</v>
      </c>
      <c r="G21" s="6">
        <v>0.41721655961297899</v>
      </c>
      <c r="H21" s="1" t="s">
        <v>203</v>
      </c>
    </row>
    <row r="22" spans="1:8" x14ac:dyDescent="0.3">
      <c r="A22" s="1" t="s">
        <v>204</v>
      </c>
      <c r="B22" s="1" t="s">
        <v>205</v>
      </c>
      <c r="C22" s="4">
        <v>6052.5703208473797</v>
      </c>
      <c r="D22" s="5">
        <v>0.10449033074303299</v>
      </c>
      <c r="E22" s="5">
        <v>0.225528085017622</v>
      </c>
      <c r="F22" s="5">
        <v>0.10594380304089601</v>
      </c>
      <c r="G22" s="6">
        <v>0.46331405126270198</v>
      </c>
      <c r="H22" s="1" t="s">
        <v>203</v>
      </c>
    </row>
    <row r="23" spans="1:8" x14ac:dyDescent="0.3">
      <c r="A23" s="1" t="s">
        <v>80</v>
      </c>
      <c r="B23" s="1" t="s">
        <v>206</v>
      </c>
      <c r="C23" s="4">
        <v>1284.34296698512</v>
      </c>
      <c r="D23" s="5">
        <v>8.4100048988665105E-2</v>
      </c>
      <c r="E23" s="5">
        <v>0.11915539943092501</v>
      </c>
      <c r="F23" s="5">
        <v>5.7326961724077197E-2</v>
      </c>
      <c r="G23" s="6">
        <v>0.70580141051365997</v>
      </c>
      <c r="H23" s="1" t="s">
        <v>203</v>
      </c>
    </row>
    <row r="24" spans="1:8" x14ac:dyDescent="0.3">
      <c r="A24" s="1" t="s">
        <v>207</v>
      </c>
      <c r="B24" s="1" t="s">
        <v>208</v>
      </c>
      <c r="C24" s="4">
        <v>8291.3783417218492</v>
      </c>
      <c r="D24" s="5">
        <v>0.19424497928360601</v>
      </c>
      <c r="E24" s="5">
        <v>0.118190250500844</v>
      </c>
      <c r="F24" s="5">
        <v>6.22653290271412E-2</v>
      </c>
      <c r="G24" s="6">
        <v>1.64349409922115</v>
      </c>
      <c r="H24" s="1" t="s">
        <v>209</v>
      </c>
    </row>
    <row r="25" spans="1:8" x14ac:dyDescent="0.3">
      <c r="A25" s="1"/>
      <c r="B25" s="1"/>
      <c r="C25" s="1"/>
      <c r="D25" s="1"/>
      <c r="E25" s="1"/>
      <c r="F25" s="1"/>
      <c r="G25" s="1"/>
      <c r="H25" s="1"/>
    </row>
    <row r="26" spans="1:8" ht="30.75" customHeight="1" x14ac:dyDescent="0.3">
      <c r="A26" s="7" t="s">
        <v>86</v>
      </c>
      <c r="B26" s="47" t="s">
        <v>210</v>
      </c>
      <c r="C26" s="47"/>
      <c r="D26" s="47"/>
      <c r="E26" s="47"/>
      <c r="F26" s="47"/>
      <c r="G26" s="47"/>
      <c r="H26" s="47"/>
    </row>
    <row r="27" spans="1:8" x14ac:dyDescent="0.3">
      <c r="A27" s="7" t="s">
        <v>88</v>
      </c>
      <c r="B27" s="47" t="s">
        <v>498</v>
      </c>
      <c r="C27" s="47"/>
      <c r="D27" s="47"/>
      <c r="E27" s="47"/>
      <c r="F27" s="47"/>
      <c r="G27" s="47"/>
      <c r="H27" s="47"/>
    </row>
    <row r="28" spans="1:8" x14ac:dyDescent="0.3">
      <c r="A28" s="7" t="s">
        <v>90</v>
      </c>
      <c r="B28" s="47" t="s">
        <v>211</v>
      </c>
      <c r="C28" s="47"/>
      <c r="D28" s="47"/>
      <c r="E28" s="47"/>
      <c r="F28" s="47"/>
      <c r="G28" s="47"/>
      <c r="H28" s="47"/>
    </row>
  </sheetData>
  <mergeCells count="5">
    <mergeCell ref="A1:H1"/>
    <mergeCell ref="A2:H2"/>
    <mergeCell ref="B26:H26"/>
    <mergeCell ref="B27:H27"/>
    <mergeCell ref="B28:H28"/>
  </mergeCells>
  <conditionalFormatting sqref="E6:E24">
    <cfRule type="colorScale" priority="2">
      <colorScale>
        <cfvo type="min"/>
        <cfvo type="percentile" val="50"/>
        <cfvo type="max"/>
        <color rgb="FFD9EAD3"/>
        <color rgb="FFFCE5CD"/>
        <color rgb="FFF4CCCC"/>
      </colorScale>
    </cfRule>
  </conditionalFormatting>
  <conditionalFormatting sqref="G6:G24">
    <cfRule type="colorScale" priority="1">
      <colorScale>
        <cfvo type="min"/>
        <cfvo type="percentile" val="50"/>
        <cfvo type="max"/>
        <color rgb="FFF4CCCC"/>
        <color rgb="FFFCE5CD"/>
        <color rgb="FFD9EAD3"/>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0"/>
  <sheetViews>
    <sheetView workbookViewId="0">
      <selection activeCell="B20" sqref="B20:G20"/>
    </sheetView>
  </sheetViews>
  <sheetFormatPr baseColWidth="10" defaultColWidth="9" defaultRowHeight="14.4" x14ac:dyDescent="0.3"/>
  <cols>
    <col min="1" max="1" width="32" customWidth="1"/>
    <col min="2" max="4" width="18" customWidth="1"/>
    <col min="5" max="6" width="20" customWidth="1"/>
    <col min="7" max="7" width="28" customWidth="1"/>
  </cols>
  <sheetData>
    <row r="1" spans="1:7" ht="27.9" customHeight="1" x14ac:dyDescent="0.3">
      <c r="A1" s="43" t="s">
        <v>212</v>
      </c>
      <c r="B1" s="44"/>
      <c r="C1" s="44"/>
      <c r="D1" s="44"/>
      <c r="E1" s="44"/>
      <c r="F1" s="44"/>
      <c r="G1" s="44"/>
    </row>
    <row r="2" spans="1:7" ht="27.9" customHeight="1" x14ac:dyDescent="0.3">
      <c r="A2" s="45" t="s">
        <v>213</v>
      </c>
      <c r="B2" s="44"/>
      <c r="C2" s="44"/>
      <c r="D2" s="44"/>
      <c r="E2" s="44"/>
      <c r="F2" s="44"/>
      <c r="G2" s="44"/>
    </row>
    <row r="3" spans="1:7" x14ac:dyDescent="0.3">
      <c r="A3" s="1"/>
      <c r="B3" s="1"/>
      <c r="C3" s="1"/>
      <c r="D3" s="1"/>
      <c r="E3" s="1"/>
      <c r="F3" s="1"/>
      <c r="G3" s="1"/>
    </row>
    <row r="4" spans="1:7" x14ac:dyDescent="0.3">
      <c r="A4" s="1"/>
      <c r="B4" s="1"/>
      <c r="C4" s="1"/>
      <c r="D4" s="1"/>
      <c r="E4" s="1"/>
      <c r="F4" s="1"/>
      <c r="G4" s="1"/>
    </row>
    <row r="5" spans="1:7" ht="26.4" x14ac:dyDescent="0.3">
      <c r="A5" s="2" t="s">
        <v>4</v>
      </c>
      <c r="B5" s="2" t="s">
        <v>214</v>
      </c>
      <c r="C5" s="2" t="s">
        <v>215</v>
      </c>
      <c r="D5" s="2" t="s">
        <v>216</v>
      </c>
      <c r="E5" s="2" t="s">
        <v>217</v>
      </c>
      <c r="F5" s="2" t="s">
        <v>218</v>
      </c>
      <c r="G5" s="2" t="s">
        <v>86</v>
      </c>
    </row>
    <row r="6" spans="1:7" x14ac:dyDescent="0.3">
      <c r="A6" s="1" t="s">
        <v>74</v>
      </c>
      <c r="B6" s="4">
        <v>1443.485069210707</v>
      </c>
      <c r="C6" s="4">
        <v>808.72728175298528</v>
      </c>
      <c r="D6" s="4">
        <v>504.56203167859718</v>
      </c>
      <c r="E6" s="6">
        <v>0.34954433713297089</v>
      </c>
      <c r="F6" s="6">
        <v>0.62389639012166864</v>
      </c>
      <c r="G6" s="1" t="s">
        <v>219</v>
      </c>
    </row>
    <row r="7" spans="1:7" x14ac:dyDescent="0.3">
      <c r="A7" s="1" t="s">
        <v>20</v>
      </c>
      <c r="B7" s="4">
        <v>3108.8191341428628</v>
      </c>
      <c r="C7" s="4">
        <v>1486.8202487691083</v>
      </c>
      <c r="D7" s="4">
        <v>1642.4558656703839</v>
      </c>
      <c r="E7" s="6">
        <v>0.52832146059318041</v>
      </c>
      <c r="F7" s="6">
        <v>1.1046768209069802</v>
      </c>
      <c r="G7" s="1" t="s">
        <v>219</v>
      </c>
    </row>
    <row r="8" spans="1:7" x14ac:dyDescent="0.3">
      <c r="A8" s="1" t="s">
        <v>36</v>
      </c>
      <c r="B8" s="4">
        <v>2838.3359953039439</v>
      </c>
      <c r="C8" s="4">
        <v>1322.5547365612153</v>
      </c>
      <c r="D8" s="4">
        <v>1729.5822227469741</v>
      </c>
      <c r="E8" s="6">
        <v>0.60936486223216202</v>
      </c>
      <c r="F8" s="6">
        <v>1.3077585183688307</v>
      </c>
      <c r="G8" s="1" t="s">
        <v>220</v>
      </c>
    </row>
    <row r="9" spans="1:7" x14ac:dyDescent="0.3">
      <c r="A9" s="1" t="s">
        <v>49</v>
      </c>
      <c r="B9" s="4">
        <v>1762.6079232609538</v>
      </c>
      <c r="C9" s="4">
        <v>748.30076174253816</v>
      </c>
      <c r="D9" s="4">
        <v>1502.6654769564393</v>
      </c>
      <c r="E9" s="6">
        <v>0.85252395449147766</v>
      </c>
      <c r="F9" s="6">
        <v>2.0081036312955796</v>
      </c>
      <c r="G9" s="1" t="s">
        <v>220</v>
      </c>
    </row>
    <row r="10" spans="1:7" x14ac:dyDescent="0.3">
      <c r="A10" s="1" t="s">
        <v>208</v>
      </c>
      <c r="B10" s="4">
        <v>979.96008320537408</v>
      </c>
      <c r="C10" s="4">
        <v>516.26540053582369</v>
      </c>
      <c r="D10" s="4">
        <v>856.92233314520547</v>
      </c>
      <c r="E10" s="6">
        <v>0.87444616146228982</v>
      </c>
      <c r="F10" s="6">
        <v>1.6598484660328183</v>
      </c>
      <c r="G10" s="1" t="s">
        <v>220</v>
      </c>
    </row>
    <row r="11" spans="1:7" x14ac:dyDescent="0.3">
      <c r="A11" s="1" t="s">
        <v>221</v>
      </c>
      <c r="B11" s="4">
        <v>1670.8741109733276</v>
      </c>
      <c r="C11" s="4">
        <v>756.1432391926254</v>
      </c>
      <c r="D11" s="4">
        <v>1620.0102454730909</v>
      </c>
      <c r="E11" s="6">
        <v>0.96955852917572161</v>
      </c>
      <c r="F11" s="6">
        <v>2.1424647626326232</v>
      </c>
      <c r="G11" s="1" t="s">
        <v>220</v>
      </c>
    </row>
    <row r="12" spans="1:7" hidden="1" x14ac:dyDescent="0.3">
      <c r="A12" s="1" t="s">
        <v>222</v>
      </c>
      <c r="B12" s="4">
        <v>638.13336054657509</v>
      </c>
      <c r="C12" s="4">
        <v>302.72608700479742</v>
      </c>
      <c r="D12" s="4">
        <v>637.89525125202147</v>
      </c>
      <c r="E12" s="6">
        <v>0.99962686593543759</v>
      </c>
      <c r="F12" s="6">
        <v>2.1071697439867894</v>
      </c>
      <c r="G12" s="1" t="s">
        <v>220</v>
      </c>
    </row>
    <row r="13" spans="1:7" x14ac:dyDescent="0.3">
      <c r="A13" s="1" t="s">
        <v>66</v>
      </c>
      <c r="B13" s="4">
        <v>1093.8771353396255</v>
      </c>
      <c r="C13" s="4">
        <v>528.27386401327124</v>
      </c>
      <c r="D13" s="4">
        <v>1127.3283153842058</v>
      </c>
      <c r="E13" s="6">
        <v>1.0305803814376231</v>
      </c>
      <c r="F13" s="6">
        <v>2.1339846473189996</v>
      </c>
      <c r="G13" s="1" t="s">
        <v>223</v>
      </c>
    </row>
    <row r="14" spans="1:7" x14ac:dyDescent="0.3">
      <c r="A14" s="1" t="s">
        <v>44</v>
      </c>
      <c r="B14" s="4">
        <v>1750.7410706318615</v>
      </c>
      <c r="C14" s="4">
        <v>855.34343626422026</v>
      </c>
      <c r="D14" s="4">
        <v>1811.409947420259</v>
      </c>
      <c r="E14" s="6">
        <v>1.0346532550164609</v>
      </c>
      <c r="F14" s="6">
        <v>2.1177574651554401</v>
      </c>
      <c r="G14" s="1" t="s">
        <v>223</v>
      </c>
    </row>
    <row r="15" spans="1:7" x14ac:dyDescent="0.3">
      <c r="A15" s="1" t="s">
        <v>54</v>
      </c>
      <c r="B15" s="4">
        <v>909.45137144341584</v>
      </c>
      <c r="C15" s="4">
        <v>404.9828443661853</v>
      </c>
      <c r="D15" s="4">
        <v>1439.751970375889</v>
      </c>
      <c r="E15" s="6">
        <v>1.5830994548843422</v>
      </c>
      <c r="F15" s="6">
        <v>3.5550937290421762</v>
      </c>
      <c r="G15" s="1" t="s">
        <v>223</v>
      </c>
    </row>
    <row r="16" spans="1:7" x14ac:dyDescent="0.3">
      <c r="A16" s="1" t="s">
        <v>82</v>
      </c>
      <c r="B16" s="4">
        <v>153.0363992374111</v>
      </c>
      <c r="C16" s="4">
        <v>73.6274801089438</v>
      </c>
      <c r="D16" s="4">
        <v>392.54048874128154</v>
      </c>
      <c r="E16" s="6">
        <v>2.5650138836076426</v>
      </c>
      <c r="F16" s="6">
        <v>5.3314399482428874</v>
      </c>
      <c r="G16" s="1" t="s">
        <v>223</v>
      </c>
    </row>
    <row r="17" spans="1:7" x14ac:dyDescent="0.3">
      <c r="A17" s="1"/>
      <c r="B17" s="1"/>
      <c r="C17" s="1"/>
      <c r="D17" s="1"/>
      <c r="E17" s="1"/>
      <c r="F17" s="1"/>
      <c r="G17" s="1"/>
    </row>
    <row r="18" spans="1:7" ht="33.75" customHeight="1" x14ac:dyDescent="0.3">
      <c r="A18" s="7" t="s">
        <v>86</v>
      </c>
      <c r="B18" s="47" t="s">
        <v>502</v>
      </c>
      <c r="C18" s="47"/>
      <c r="D18" s="47"/>
      <c r="E18" s="47"/>
      <c r="F18" s="47"/>
      <c r="G18" s="47"/>
    </row>
    <row r="19" spans="1:7" x14ac:dyDescent="0.3">
      <c r="A19" s="7" t="s">
        <v>88</v>
      </c>
      <c r="B19" s="47" t="s">
        <v>224</v>
      </c>
      <c r="C19" s="47"/>
      <c r="D19" s="47"/>
      <c r="E19" s="47"/>
      <c r="F19" s="47"/>
      <c r="G19" s="47"/>
    </row>
    <row r="20" spans="1:7" x14ac:dyDescent="0.3">
      <c r="A20" s="7" t="s">
        <v>90</v>
      </c>
      <c r="B20" s="47" t="s">
        <v>500</v>
      </c>
      <c r="C20" s="47"/>
      <c r="D20" s="47"/>
      <c r="E20" s="47"/>
      <c r="F20" s="47"/>
      <c r="G20" s="47"/>
    </row>
  </sheetData>
  <mergeCells count="5">
    <mergeCell ref="A1:G1"/>
    <mergeCell ref="A2:G2"/>
    <mergeCell ref="B18:G18"/>
    <mergeCell ref="B19:G19"/>
    <mergeCell ref="B20:G20"/>
  </mergeCells>
  <conditionalFormatting sqref="E6:E16">
    <cfRule type="colorScale" priority="1">
      <colorScale>
        <cfvo type="min"/>
        <cfvo type="percentile" val="50"/>
        <cfvo type="max"/>
        <color rgb="FFF4CCCC"/>
        <color rgb="FFFCE5CD"/>
        <color rgb="FFD9EAD3"/>
      </colorScale>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4"/>
  <sheetViews>
    <sheetView workbookViewId="0">
      <selection activeCell="B12" sqref="B12"/>
    </sheetView>
  </sheetViews>
  <sheetFormatPr baseColWidth="10" defaultColWidth="9" defaultRowHeight="14.4" x14ac:dyDescent="0.3"/>
  <cols>
    <col min="1" max="1" width="12" customWidth="1"/>
    <col min="2" max="2" width="28" customWidth="1"/>
    <col min="3" max="3" width="24" customWidth="1"/>
    <col min="4" max="4" width="34" customWidth="1"/>
    <col min="5" max="5" width="14" customWidth="1"/>
    <col min="6" max="9" width="15" customWidth="1"/>
    <col min="10" max="10" width="19" customWidth="1"/>
    <col min="11" max="12" width="15" customWidth="1"/>
  </cols>
  <sheetData>
    <row r="1" spans="1:12" ht="27.9" customHeight="1" x14ac:dyDescent="0.3">
      <c r="A1" s="43" t="s">
        <v>225</v>
      </c>
      <c r="B1" s="44"/>
      <c r="C1" s="44"/>
      <c r="D1" s="44"/>
      <c r="E1" s="44"/>
      <c r="F1" s="44"/>
      <c r="G1" s="44"/>
      <c r="H1" s="44"/>
      <c r="I1" s="44"/>
      <c r="J1" s="44"/>
      <c r="K1" s="44"/>
      <c r="L1" s="44"/>
    </row>
    <row r="2" spans="1:12" ht="27.9" customHeight="1" x14ac:dyDescent="0.3">
      <c r="A2" s="45" t="s">
        <v>226</v>
      </c>
      <c r="B2" s="44"/>
      <c r="C2" s="44"/>
      <c r="D2" s="44"/>
      <c r="E2" s="44"/>
      <c r="F2" s="44"/>
      <c r="G2" s="44"/>
      <c r="H2" s="44"/>
      <c r="I2" s="44"/>
      <c r="J2" s="44"/>
      <c r="K2" s="44"/>
      <c r="L2" s="44"/>
    </row>
    <row r="3" spans="1:12" x14ac:dyDescent="0.3">
      <c r="A3" s="1"/>
      <c r="B3" s="1"/>
      <c r="C3" s="1"/>
      <c r="D3" s="1"/>
      <c r="E3" s="1"/>
      <c r="F3" s="1"/>
      <c r="G3" s="1"/>
      <c r="H3" s="1"/>
      <c r="I3" s="1"/>
      <c r="J3" s="1"/>
      <c r="K3" s="1"/>
      <c r="L3" s="1"/>
    </row>
    <row r="4" spans="1:12" x14ac:dyDescent="0.3">
      <c r="A4" s="1"/>
      <c r="B4" s="1"/>
      <c r="C4" s="1"/>
      <c r="D4" s="1"/>
      <c r="E4" s="1"/>
      <c r="F4" s="1"/>
      <c r="G4" s="1"/>
      <c r="H4" s="1"/>
      <c r="I4" s="1"/>
      <c r="J4" s="1"/>
      <c r="K4" s="1"/>
      <c r="L4" s="1"/>
    </row>
    <row r="5" spans="1:12" ht="26.4" x14ac:dyDescent="0.3">
      <c r="A5" s="2" t="s">
        <v>154</v>
      </c>
      <c r="B5" s="2" t="s">
        <v>128</v>
      </c>
      <c r="C5" s="2" t="s">
        <v>129</v>
      </c>
      <c r="D5" s="2" t="s">
        <v>130</v>
      </c>
      <c r="E5" s="2" t="s">
        <v>131</v>
      </c>
      <c r="F5" s="2" t="s">
        <v>132</v>
      </c>
      <c r="G5" s="2" t="s">
        <v>173</v>
      </c>
      <c r="H5" s="2" t="s">
        <v>133</v>
      </c>
      <c r="I5" s="2" t="s">
        <v>227</v>
      </c>
      <c r="J5" s="2" t="s">
        <v>228</v>
      </c>
      <c r="K5" s="2" t="s">
        <v>229</v>
      </c>
      <c r="L5" s="2" t="s">
        <v>230</v>
      </c>
    </row>
    <row r="6" spans="1:12" x14ac:dyDescent="0.3">
      <c r="A6" s="1">
        <v>2017</v>
      </c>
      <c r="B6" s="4">
        <v>136509.52931152252</v>
      </c>
      <c r="C6" s="5">
        <v>0.19839085182636745</v>
      </c>
      <c r="D6" s="5">
        <v>0.35405071105166713</v>
      </c>
      <c r="E6" s="5">
        <v>0.26893549082091012</v>
      </c>
      <c r="F6" s="5">
        <v>0.17862294630105532</v>
      </c>
      <c r="G6" s="5">
        <v>7.4642984374776955E-2</v>
      </c>
      <c r="H6" s="6">
        <v>1.1106683432037607</v>
      </c>
      <c r="I6" s="5">
        <v>0.45861086999164846</v>
      </c>
      <c r="J6" s="5">
        <v>9.8463807641801571E-2</v>
      </c>
      <c r="K6" s="4">
        <v>73904.775311814796</v>
      </c>
      <c r="L6" s="4">
        <v>62604.753999707784</v>
      </c>
    </row>
    <row r="7" spans="1:12" x14ac:dyDescent="0.3">
      <c r="A7" s="1">
        <v>2023</v>
      </c>
      <c r="B7" s="4">
        <v>160690.596334634</v>
      </c>
      <c r="C7" s="5">
        <v>0.1848455261318375</v>
      </c>
      <c r="D7" s="5">
        <v>0.36615081753739903</v>
      </c>
      <c r="E7" s="5">
        <v>0.23841284807963189</v>
      </c>
      <c r="F7" s="5">
        <v>0.21059080825113163</v>
      </c>
      <c r="G7" s="5">
        <v>9.8594608757469546E-2</v>
      </c>
      <c r="H7" s="6">
        <v>0.87774736070820036</v>
      </c>
      <c r="I7" s="5">
        <v>0.508015773298231</v>
      </c>
      <c r="J7" s="5">
        <v>0.12510409702964825</v>
      </c>
      <c r="K7" s="4">
        <v>79057.238775941194</v>
      </c>
      <c r="L7" s="4">
        <v>81633.35755869298</v>
      </c>
    </row>
    <row r="8" spans="1:12" x14ac:dyDescent="0.3">
      <c r="A8" s="1"/>
      <c r="B8" s="1"/>
      <c r="C8" s="1"/>
      <c r="D8" s="1"/>
      <c r="E8" s="1"/>
      <c r="F8" s="1"/>
      <c r="G8" s="1"/>
      <c r="H8" s="1"/>
      <c r="I8" s="1"/>
      <c r="J8" s="1"/>
      <c r="K8" s="1"/>
      <c r="L8" s="1"/>
    </row>
    <row r="9" spans="1:12" x14ac:dyDescent="0.3">
      <c r="A9" s="7" t="s">
        <v>86</v>
      </c>
      <c r="B9" s="47" t="s">
        <v>231</v>
      </c>
      <c r="C9" s="47"/>
      <c r="D9" s="47"/>
      <c r="E9" s="47"/>
      <c r="F9" s="47"/>
      <c r="G9" s="47"/>
      <c r="H9" s="47"/>
      <c r="I9" s="47"/>
      <c r="J9" s="47"/>
      <c r="K9" s="47"/>
      <c r="L9" s="47"/>
    </row>
    <row r="10" spans="1:12" x14ac:dyDescent="0.3">
      <c r="A10" s="7" t="s">
        <v>88</v>
      </c>
      <c r="B10" s="47" t="s">
        <v>232</v>
      </c>
      <c r="C10" s="47"/>
      <c r="D10" s="47"/>
      <c r="E10" s="47"/>
      <c r="F10" s="47"/>
      <c r="G10" s="47"/>
      <c r="H10" s="47"/>
      <c r="I10" s="47"/>
      <c r="J10" s="47"/>
      <c r="K10" s="47"/>
      <c r="L10" s="47"/>
    </row>
    <row r="11" spans="1:12" x14ac:dyDescent="0.3">
      <c r="A11" s="7" t="s">
        <v>90</v>
      </c>
      <c r="B11" s="47" t="s">
        <v>501</v>
      </c>
      <c r="C11" s="47"/>
      <c r="D11" s="47"/>
      <c r="E11" s="47"/>
      <c r="F11" s="47"/>
      <c r="G11" s="47"/>
      <c r="H11" s="47"/>
      <c r="I11" s="47"/>
      <c r="J11" s="47"/>
      <c r="K11" s="47"/>
      <c r="L11" s="47"/>
    </row>
    <row r="12" spans="1:12" ht="8.25" customHeight="1" x14ac:dyDescent="0.3">
      <c r="A12" s="1"/>
      <c r="B12" s="1"/>
      <c r="C12" s="1"/>
      <c r="D12" s="1"/>
      <c r="E12" s="1"/>
      <c r="F12" s="1"/>
      <c r="G12" s="1"/>
      <c r="H12" s="1"/>
      <c r="I12" s="1"/>
      <c r="J12" s="1"/>
      <c r="K12" s="1"/>
      <c r="L12" s="1"/>
    </row>
    <row r="13" spans="1:12" hidden="1" x14ac:dyDescent="0.3">
      <c r="A13" s="1"/>
      <c r="B13" s="1"/>
      <c r="C13" s="1"/>
      <c r="D13" s="1"/>
      <c r="E13" s="1"/>
      <c r="F13" s="1"/>
      <c r="G13" s="1"/>
      <c r="H13" s="1"/>
      <c r="I13" s="1"/>
      <c r="J13" s="1"/>
      <c r="K13" s="1"/>
      <c r="L13" s="1"/>
    </row>
    <row r="14" spans="1:12" ht="36.75" customHeight="1" x14ac:dyDescent="0.3">
      <c r="A14" s="48" t="s">
        <v>233</v>
      </c>
      <c r="B14" s="44"/>
      <c r="C14" s="44"/>
      <c r="D14" s="44"/>
      <c r="E14" s="44"/>
      <c r="F14" s="44"/>
      <c r="G14" s="44"/>
      <c r="H14" s="44"/>
      <c r="I14" s="44"/>
      <c r="J14" s="44"/>
      <c r="K14" s="44"/>
      <c r="L14" s="44"/>
    </row>
    <row r="16" spans="1:12" x14ac:dyDescent="0.3">
      <c r="A16" s="49" t="s">
        <v>234</v>
      </c>
      <c r="B16" s="50"/>
      <c r="C16" s="50"/>
      <c r="D16" s="50"/>
      <c r="E16" s="50"/>
      <c r="F16" s="50"/>
      <c r="G16" s="50"/>
      <c r="H16" s="50"/>
      <c r="I16" s="50"/>
      <c r="J16" s="50"/>
      <c r="K16" s="50"/>
      <c r="L16" s="50"/>
    </row>
    <row r="18" spans="1:12" ht="27" x14ac:dyDescent="0.3">
      <c r="A18" s="16" t="s">
        <v>235</v>
      </c>
      <c r="B18" s="16" t="s">
        <v>236</v>
      </c>
      <c r="C18" s="16" t="s">
        <v>237</v>
      </c>
      <c r="D18" s="16" t="s">
        <v>86</v>
      </c>
    </row>
    <row r="19" spans="1:12" ht="33.9" customHeight="1" x14ac:dyDescent="0.3">
      <c r="A19" s="13" t="s">
        <v>190</v>
      </c>
      <c r="B19" s="13" t="s">
        <v>238</v>
      </c>
      <c r="C19" s="18">
        <v>0.4956313526191527</v>
      </c>
      <c r="D19" s="13" t="s">
        <v>239</v>
      </c>
    </row>
    <row r="20" spans="1:12" ht="33.9" customHeight="1" x14ac:dyDescent="0.3">
      <c r="A20" s="13" t="s">
        <v>240</v>
      </c>
      <c r="B20" s="13" t="s">
        <v>241</v>
      </c>
      <c r="C20" s="18">
        <v>0.45362767479558486</v>
      </c>
      <c r="D20" s="13" t="s">
        <v>239</v>
      </c>
    </row>
    <row r="21" spans="1:12" ht="33.9" customHeight="1" x14ac:dyDescent="0.3">
      <c r="A21" s="13" t="s">
        <v>240</v>
      </c>
      <c r="B21" s="13" t="s">
        <v>242</v>
      </c>
      <c r="C21" s="18">
        <v>0.2650081680918554</v>
      </c>
      <c r="D21" s="13" t="s">
        <v>243</v>
      </c>
    </row>
    <row r="23" spans="1:12" ht="24" customHeight="1" x14ac:dyDescent="0.3">
      <c r="A23" s="51" t="s">
        <v>244</v>
      </c>
      <c r="B23" s="50"/>
      <c r="C23" s="50"/>
      <c r="D23" s="50"/>
      <c r="E23" s="50"/>
      <c r="F23" s="50"/>
      <c r="G23" s="50"/>
      <c r="H23" s="50"/>
      <c r="I23" s="50"/>
      <c r="J23" s="50"/>
      <c r="K23" s="50"/>
      <c r="L23" s="50"/>
    </row>
    <row r="24" spans="1:12" ht="24" customHeight="1" x14ac:dyDescent="0.3">
      <c r="A24" s="50"/>
      <c r="B24" s="50"/>
      <c r="C24" s="50"/>
      <c r="D24" s="50"/>
      <c r="E24" s="50"/>
      <c r="F24" s="50"/>
      <c r="G24" s="50"/>
      <c r="H24" s="50"/>
      <c r="I24" s="50"/>
      <c r="J24" s="50"/>
      <c r="K24" s="50"/>
      <c r="L24" s="50"/>
    </row>
  </sheetData>
  <mergeCells count="8">
    <mergeCell ref="A14:L14"/>
    <mergeCell ref="A16:L16"/>
    <mergeCell ref="A23:L24"/>
    <mergeCell ref="A1:L1"/>
    <mergeCell ref="A2:L2"/>
    <mergeCell ref="B9:L9"/>
    <mergeCell ref="B10:L10"/>
    <mergeCell ref="B11:L11"/>
  </mergeCells>
  <conditionalFormatting sqref="H6:H7">
    <cfRule type="colorScale" priority="1">
      <colorScale>
        <cfvo type="min"/>
        <cfvo type="percentile" val="50"/>
        <cfvo type="max"/>
        <color rgb="FFF4CCCC"/>
        <color rgb="FFFCE5CD"/>
        <color rgb="FFD9EAD3"/>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4"/>
  <sheetViews>
    <sheetView workbookViewId="0">
      <selection activeCell="B28" sqref="B28"/>
    </sheetView>
  </sheetViews>
  <sheetFormatPr baseColWidth="10" defaultColWidth="9" defaultRowHeight="14.4" x14ac:dyDescent="0.3"/>
  <cols>
    <col min="1" max="1" width="32" customWidth="1"/>
    <col min="2" max="4" width="14" customWidth="1"/>
    <col min="5" max="6" width="16" customWidth="1"/>
    <col min="7" max="8" width="15" customWidth="1"/>
    <col min="9" max="10" width="16" customWidth="1"/>
    <col min="11" max="11" width="19" customWidth="1"/>
    <col min="12" max="13" width="15" customWidth="1"/>
    <col min="14" max="14" width="16" customWidth="1"/>
  </cols>
  <sheetData>
    <row r="1" spans="1:14" ht="27.9" customHeight="1" x14ac:dyDescent="0.3">
      <c r="A1" s="43" t="s">
        <v>245</v>
      </c>
      <c r="B1" s="44"/>
      <c r="C1" s="44"/>
      <c r="D1" s="44"/>
      <c r="E1" s="44"/>
      <c r="F1" s="44"/>
      <c r="G1" s="44"/>
      <c r="H1" s="44"/>
      <c r="I1" s="44"/>
      <c r="J1" s="44"/>
      <c r="K1" s="44"/>
      <c r="L1" s="44"/>
      <c r="M1" s="44"/>
      <c r="N1" s="44"/>
    </row>
    <row r="2" spans="1:14" ht="27.9" customHeight="1" x14ac:dyDescent="0.3">
      <c r="A2" s="45" t="s">
        <v>246</v>
      </c>
      <c r="B2" s="44"/>
      <c r="C2" s="44"/>
      <c r="D2" s="44"/>
      <c r="E2" s="44"/>
      <c r="F2" s="44"/>
      <c r="G2" s="44"/>
      <c r="H2" s="44"/>
      <c r="I2" s="44"/>
      <c r="J2" s="44"/>
      <c r="K2" s="44"/>
      <c r="L2" s="44"/>
      <c r="M2" s="44"/>
      <c r="N2" s="44"/>
    </row>
    <row r="3" spans="1:14" x14ac:dyDescent="0.3">
      <c r="A3" s="1"/>
      <c r="B3" s="1"/>
      <c r="C3" s="1"/>
      <c r="D3" s="1"/>
      <c r="E3" s="1"/>
      <c r="F3" s="1"/>
      <c r="G3" s="1"/>
      <c r="H3" s="1"/>
      <c r="I3" s="1"/>
      <c r="J3" s="1"/>
      <c r="K3" s="1"/>
      <c r="L3" s="1"/>
      <c r="M3" s="1"/>
      <c r="N3" s="1"/>
    </row>
    <row r="4" spans="1:14" x14ac:dyDescent="0.3">
      <c r="A4" s="1"/>
      <c r="B4" s="1"/>
      <c r="C4" s="1"/>
      <c r="D4" s="1"/>
      <c r="E4" s="1"/>
      <c r="F4" s="1"/>
      <c r="G4" s="1"/>
      <c r="H4" s="1"/>
      <c r="I4" s="1"/>
      <c r="J4" s="1"/>
      <c r="K4" s="1"/>
      <c r="L4" s="1"/>
      <c r="M4" s="1"/>
      <c r="N4" s="1"/>
    </row>
    <row r="5" spans="1:14" ht="26.4" x14ac:dyDescent="0.3">
      <c r="A5" s="2" t="s">
        <v>4</v>
      </c>
      <c r="B5" s="2" t="s">
        <v>5</v>
      </c>
      <c r="C5" s="2" t="s">
        <v>6</v>
      </c>
      <c r="D5" s="2" t="s">
        <v>7</v>
      </c>
      <c r="E5" s="2" t="s">
        <v>8</v>
      </c>
      <c r="F5" s="2" t="s">
        <v>9</v>
      </c>
      <c r="G5" s="2" t="s">
        <v>10</v>
      </c>
      <c r="H5" s="2" t="s">
        <v>11</v>
      </c>
      <c r="I5" s="2" t="s">
        <v>12</v>
      </c>
      <c r="J5" s="2" t="s">
        <v>13</v>
      </c>
      <c r="K5" s="2" t="s">
        <v>14</v>
      </c>
      <c r="L5" s="2" t="s">
        <v>15</v>
      </c>
      <c r="M5" s="2" t="s">
        <v>16</v>
      </c>
      <c r="N5" s="2" t="s">
        <v>17</v>
      </c>
    </row>
    <row r="6" spans="1:14" x14ac:dyDescent="0.3">
      <c r="A6" s="1" t="s">
        <v>20</v>
      </c>
      <c r="B6" s="4">
        <v>23390.560263458399</v>
      </c>
      <c r="C6" s="4">
        <v>30146.636091934844</v>
      </c>
      <c r="D6" s="8">
        <v>0.28883770856190383</v>
      </c>
      <c r="E6" s="5">
        <v>0.17017357411522568</v>
      </c>
      <c r="F6" s="5">
        <v>0.1365396285542485</v>
      </c>
      <c r="G6" s="5">
        <v>0.37545253742902956</v>
      </c>
      <c r="H6" s="5">
        <v>0.35486162580004194</v>
      </c>
      <c r="I6" s="5">
        <v>0.17709041602480735</v>
      </c>
      <c r="J6" s="5">
        <v>0.23270123361883779</v>
      </c>
      <c r="K6" s="10">
        <v>5.5610817594030442</v>
      </c>
      <c r="L6" s="6">
        <v>0.96094174905200547</v>
      </c>
      <c r="M6" s="6">
        <v>0.58675936706850029</v>
      </c>
      <c r="N6" s="5">
        <v>0.38366674724010252</v>
      </c>
    </row>
    <row r="7" spans="1:14" x14ac:dyDescent="0.3">
      <c r="A7" s="1" t="s">
        <v>27</v>
      </c>
      <c r="B7" s="4">
        <v>20159.713206074844</v>
      </c>
      <c r="C7" s="4">
        <v>26497.191936535623</v>
      </c>
      <c r="D7" s="8">
        <v>0.31436353611176715</v>
      </c>
      <c r="E7" s="5">
        <v>0.29369772121001902</v>
      </c>
      <c r="F7" s="5">
        <v>0.26252413040298356</v>
      </c>
      <c r="G7" s="5">
        <v>0.35644423446166984</v>
      </c>
      <c r="H7" s="5">
        <v>0.39633726994405177</v>
      </c>
      <c r="I7" s="5">
        <v>0.11763596378941861</v>
      </c>
      <c r="J7" s="5">
        <v>0.14813775743068913</v>
      </c>
      <c r="K7" s="10">
        <v>3.050179364127052</v>
      </c>
      <c r="L7" s="6">
        <v>2.4966660853458933</v>
      </c>
      <c r="M7" s="6">
        <v>1.7721621749661876</v>
      </c>
      <c r="N7" s="5">
        <v>0.58281991936302402</v>
      </c>
    </row>
    <row r="8" spans="1:14" x14ac:dyDescent="0.3">
      <c r="A8" s="1" t="s">
        <v>36</v>
      </c>
      <c r="B8" s="4">
        <v>15700.44864926592</v>
      </c>
      <c r="C8" s="4">
        <v>15724.260071430999</v>
      </c>
      <c r="D8" s="8">
        <v>1.5166077541479694E-3</v>
      </c>
      <c r="E8" s="5">
        <v>0.10296722806897039</v>
      </c>
      <c r="F8" s="5">
        <v>7.7901211780397286E-2</v>
      </c>
      <c r="G8" s="5">
        <v>0.36839788047951572</v>
      </c>
      <c r="H8" s="5">
        <v>0.38131838923315686</v>
      </c>
      <c r="I8" s="5">
        <v>0.21410317400551615</v>
      </c>
      <c r="J8" s="5">
        <v>0.26009532077818798</v>
      </c>
      <c r="K8" s="10">
        <v>4.5992146772671827</v>
      </c>
      <c r="L8" s="6">
        <v>0.48092340782541387</v>
      </c>
      <c r="M8" s="6">
        <v>0.29951023935118104</v>
      </c>
      <c r="N8" s="5">
        <v>0.63857203157662257</v>
      </c>
    </row>
    <row r="9" spans="1:14" x14ac:dyDescent="0.3">
      <c r="A9" s="1" t="s">
        <v>41</v>
      </c>
      <c r="B9" s="4">
        <v>17193.55336589901</v>
      </c>
      <c r="C9" s="4">
        <v>14777.838756778452</v>
      </c>
      <c r="D9" s="8">
        <v>-0.14050118423523705</v>
      </c>
      <c r="E9" s="5">
        <v>0.30271904298825442</v>
      </c>
      <c r="F9" s="5">
        <v>0.33989043047183115</v>
      </c>
      <c r="G9" s="5">
        <v>0.3255834801318106</v>
      </c>
      <c r="H9" s="5">
        <v>0.31271955184194516</v>
      </c>
      <c r="I9" s="5">
        <v>0.15390264397411935</v>
      </c>
      <c r="J9" s="5">
        <v>0.14374283357827919</v>
      </c>
      <c r="K9" s="10">
        <v>-1.0159810395840156</v>
      </c>
      <c r="L9" s="6">
        <v>1.9669515426853901</v>
      </c>
      <c r="M9" s="6">
        <v>2.3645730504313058</v>
      </c>
      <c r="N9" s="5">
        <v>6.7460104609223641E-4</v>
      </c>
    </row>
    <row r="10" spans="1:14" x14ac:dyDescent="0.3">
      <c r="A10" s="1" t="s">
        <v>44</v>
      </c>
      <c r="B10" s="4">
        <v>10073.218442774289</v>
      </c>
      <c r="C10" s="4">
        <v>12767.462319703218</v>
      </c>
      <c r="D10" s="8">
        <v>0.26746604297671728</v>
      </c>
      <c r="E10" s="5">
        <v>0.13057755130148352</v>
      </c>
      <c r="F10" s="5">
        <v>0.15833424973730395</v>
      </c>
      <c r="G10" s="5">
        <v>0.35744311068643925</v>
      </c>
      <c r="H10" s="5">
        <v>0.39539528776957861</v>
      </c>
      <c r="I10" s="5">
        <v>0.19982244285757866</v>
      </c>
      <c r="J10" s="5">
        <v>0.21738262052804083</v>
      </c>
      <c r="K10" s="10">
        <v>1.7560177670462167</v>
      </c>
      <c r="L10" s="6">
        <v>0.65346789596877919</v>
      </c>
      <c r="M10" s="6">
        <v>0.72836664381309146</v>
      </c>
      <c r="N10" s="5">
        <v>0.52021916407745483</v>
      </c>
    </row>
    <row r="11" spans="1:14" x14ac:dyDescent="0.3">
      <c r="A11" s="1" t="s">
        <v>49</v>
      </c>
      <c r="B11" s="4">
        <v>9356.3006072677945</v>
      </c>
      <c r="C11" s="4">
        <v>11940.540797770082</v>
      </c>
      <c r="D11" s="8">
        <v>0.27620320241687168</v>
      </c>
      <c r="E11" s="5">
        <v>0.163664416803914</v>
      </c>
      <c r="F11" s="5">
        <v>0.15998585128987888</v>
      </c>
      <c r="G11" s="5">
        <v>0.36735132283255734</v>
      </c>
      <c r="H11" s="5">
        <v>0.4040803555211494</v>
      </c>
      <c r="I11" s="5">
        <v>0.18672084507209094</v>
      </c>
      <c r="J11" s="5">
        <v>0.20496550602673641</v>
      </c>
      <c r="K11" s="10">
        <v>1.8244660954645471</v>
      </c>
      <c r="L11" s="6">
        <v>0.87651925922210183</v>
      </c>
      <c r="M11" s="6">
        <v>0.78055012470737273</v>
      </c>
      <c r="N11" s="5">
        <v>0.57256196897166356</v>
      </c>
    </row>
    <row r="12" spans="1:14" x14ac:dyDescent="0.3">
      <c r="A12" s="1" t="s">
        <v>54</v>
      </c>
      <c r="B12" s="4">
        <v>10236.764748684736</v>
      </c>
      <c r="C12" s="4">
        <v>11314.158226739615</v>
      </c>
      <c r="D12" s="8">
        <v>0.10524745898779275</v>
      </c>
      <c r="E12" s="5">
        <v>0.39753978613454405</v>
      </c>
      <c r="F12" s="5">
        <v>0.36207678057537107</v>
      </c>
      <c r="G12" s="5">
        <v>0.27487398776714805</v>
      </c>
      <c r="H12" s="5">
        <v>0.29069769389676675</v>
      </c>
      <c r="I12" s="5">
        <v>0.13035338583752487</v>
      </c>
      <c r="J12" s="5">
        <v>0.17137875346397091</v>
      </c>
      <c r="K12" s="10">
        <v>4.1025367626446041</v>
      </c>
      <c r="L12" s="6">
        <v>3.0497081727516138</v>
      </c>
      <c r="M12" s="6">
        <v>2.1127285223923091</v>
      </c>
      <c r="N12" s="5">
        <v>0.29715076097391685</v>
      </c>
    </row>
    <row r="13" spans="1:14" x14ac:dyDescent="0.3">
      <c r="A13" s="1" t="s">
        <v>61</v>
      </c>
      <c r="B13" s="4">
        <v>7250.484462328126</v>
      </c>
      <c r="C13" s="4">
        <v>9807.5551612303298</v>
      </c>
      <c r="D13" s="8">
        <v>0.35267584010257025</v>
      </c>
      <c r="E13" s="5">
        <v>0.13389685376844956</v>
      </c>
      <c r="F13" s="5">
        <v>0.14205651248036899</v>
      </c>
      <c r="G13" s="5">
        <v>0.37767281098557948</v>
      </c>
      <c r="H13" s="5">
        <v>0.349373289145187</v>
      </c>
      <c r="I13" s="5">
        <v>0.20626359001443476</v>
      </c>
      <c r="J13" s="5">
        <v>0.25971787202187752</v>
      </c>
      <c r="K13" s="10">
        <v>5.3454282007442764</v>
      </c>
      <c r="L13" s="6">
        <v>0.64915409335733554</v>
      </c>
      <c r="M13" s="6">
        <v>0.54696471742384667</v>
      </c>
      <c r="N13" s="5">
        <v>0.72521208778366331</v>
      </c>
    </row>
    <row r="14" spans="1:14" x14ac:dyDescent="0.3">
      <c r="A14" s="1" t="s">
        <v>66</v>
      </c>
      <c r="B14" s="4">
        <v>6693.6264541426235</v>
      </c>
      <c r="C14" s="4">
        <v>7661.8263953935648</v>
      </c>
      <c r="D14" s="8">
        <v>0.14464505121162397</v>
      </c>
      <c r="E14" s="5">
        <v>0.12583772326562193</v>
      </c>
      <c r="F14" s="5">
        <v>0.13804706691845062</v>
      </c>
      <c r="G14" s="5">
        <v>0.38547705395944382</v>
      </c>
      <c r="H14" s="5">
        <v>0.3933359736667762</v>
      </c>
      <c r="I14" s="5">
        <v>0.20104976912711126</v>
      </c>
      <c r="J14" s="5">
        <v>0.22437660974884149</v>
      </c>
      <c r="K14" s="10">
        <v>2.3326840621730236</v>
      </c>
      <c r="L14" s="6">
        <v>0.6259033462807041</v>
      </c>
      <c r="M14" s="6">
        <v>0.61524713771624939</v>
      </c>
      <c r="N14" s="5">
        <v>0.5132776479846215</v>
      </c>
    </row>
    <row r="15" spans="1:14" x14ac:dyDescent="0.3">
      <c r="A15" s="1" t="s">
        <v>71</v>
      </c>
      <c r="B15" s="4">
        <v>5508.5895847650299</v>
      </c>
      <c r="C15" s="4">
        <v>6158.8488167759915</v>
      </c>
      <c r="D15" s="8">
        <v>0.11804459599048145</v>
      </c>
      <c r="E15" s="5">
        <v>7.0044550484654564E-2</v>
      </c>
      <c r="F15" s="5">
        <v>6.2120442492926566E-2</v>
      </c>
      <c r="G15" s="5">
        <v>0.37213480118143427</v>
      </c>
      <c r="H15" s="5">
        <v>0.37353390503679679</v>
      </c>
      <c r="I15" s="5">
        <v>0.22244499484607111</v>
      </c>
      <c r="J15" s="5">
        <v>0.2782879735849712</v>
      </c>
      <c r="K15" s="10">
        <v>5.5842978738900095</v>
      </c>
      <c r="L15" s="6">
        <v>0.31488481245947764</v>
      </c>
      <c r="M15" s="6">
        <v>0.22322359709863276</v>
      </c>
      <c r="N15" s="5">
        <v>0.99168564138361748</v>
      </c>
    </row>
    <row r="16" spans="1:14" x14ac:dyDescent="0.3">
      <c r="A16" s="1" t="s">
        <v>74</v>
      </c>
      <c r="B16" s="4">
        <v>4791.8385892625947</v>
      </c>
      <c r="C16" s="4">
        <v>6098.314073588308</v>
      </c>
      <c r="D16" s="8">
        <v>0.27264597084994135</v>
      </c>
      <c r="E16" s="5">
        <v>0.11016557091463086</v>
      </c>
      <c r="F16" s="5">
        <v>0.12390445659086291</v>
      </c>
      <c r="G16" s="5">
        <v>0.31793315807292122</v>
      </c>
      <c r="H16" s="5">
        <v>0.33564721831473388</v>
      </c>
      <c r="I16" s="5">
        <v>0.27620240120346085</v>
      </c>
      <c r="J16" s="5">
        <v>0.3056059734471816</v>
      </c>
      <c r="K16" s="10">
        <v>2.9403572243720753</v>
      </c>
      <c r="L16" s="6">
        <v>0.39885812156093042</v>
      </c>
      <c r="M16" s="6">
        <v>0.40543859530375809</v>
      </c>
      <c r="N16" s="5">
        <v>0.68143174811413731</v>
      </c>
    </row>
    <row r="17" spans="1:14" x14ac:dyDescent="0.3">
      <c r="A17" s="1" t="s">
        <v>79</v>
      </c>
      <c r="B17" s="4">
        <v>4052.9391418432579</v>
      </c>
      <c r="C17" s="4">
        <v>5147.2034778952466</v>
      </c>
      <c r="D17" s="8">
        <v>0.26999278739584587</v>
      </c>
      <c r="E17" s="5">
        <v>4.5425006861962568E-2</v>
      </c>
      <c r="F17" s="5">
        <v>5.1224592932270108E-2</v>
      </c>
      <c r="G17" s="5">
        <v>0.34379666861830865</v>
      </c>
      <c r="H17" s="5">
        <v>0.37223043689723984</v>
      </c>
      <c r="I17" s="5">
        <v>0.27022279704969671</v>
      </c>
      <c r="J17" s="5">
        <v>0.26372798051004087</v>
      </c>
      <c r="K17" s="10">
        <v>-0.64948165396558344</v>
      </c>
      <c r="L17" s="6">
        <v>0.16810205266881478</v>
      </c>
      <c r="M17" s="6">
        <v>0.19423268184590617</v>
      </c>
      <c r="N17" s="5">
        <v>0.99928911679590648</v>
      </c>
    </row>
    <row r="18" spans="1:14" x14ac:dyDescent="0.3">
      <c r="A18" s="1" t="s">
        <v>82</v>
      </c>
      <c r="B18" s="4">
        <v>2101.4917957558878</v>
      </c>
      <c r="C18" s="4">
        <v>2648.7602088577223</v>
      </c>
      <c r="D18" s="8">
        <v>0.26041901006089208</v>
      </c>
      <c r="E18" s="5">
        <v>0.25332062341765343</v>
      </c>
      <c r="F18" s="5">
        <v>0.1893603571966212</v>
      </c>
      <c r="G18" s="5">
        <v>0.4019318315641896</v>
      </c>
      <c r="H18" s="5">
        <v>0.43580649624342138</v>
      </c>
      <c r="I18" s="5">
        <v>0.13453789779134631</v>
      </c>
      <c r="J18" s="5">
        <v>0.12168546138709337</v>
      </c>
      <c r="K18" s="10">
        <v>-1.2852436404252945</v>
      </c>
      <c r="L18" s="6">
        <v>1.8828941701655413</v>
      </c>
      <c r="M18" s="6">
        <v>1.5561461084841299</v>
      </c>
      <c r="N18" s="5">
        <v>0.48339627668488144</v>
      </c>
    </row>
    <row r="19" spans="1:14" x14ac:dyDescent="0.3">
      <c r="A19" s="1"/>
      <c r="B19" s="1"/>
      <c r="C19" s="1"/>
      <c r="D19" s="1"/>
      <c r="E19" s="1"/>
      <c r="F19" s="1"/>
      <c r="G19" s="1"/>
      <c r="H19" s="1"/>
      <c r="I19" s="1"/>
      <c r="J19" s="1"/>
      <c r="K19" s="1"/>
      <c r="L19" s="1"/>
      <c r="M19" s="1"/>
      <c r="N19" s="1"/>
    </row>
    <row r="20" spans="1:14" x14ac:dyDescent="0.3">
      <c r="A20" s="7" t="s">
        <v>86</v>
      </c>
      <c r="B20" s="47" t="s">
        <v>247</v>
      </c>
      <c r="C20" s="47"/>
      <c r="D20" s="47"/>
      <c r="E20" s="47"/>
      <c r="F20" s="47"/>
      <c r="G20" s="47"/>
      <c r="H20" s="47"/>
      <c r="I20" s="47"/>
      <c r="J20" s="47"/>
      <c r="K20" s="47"/>
      <c r="L20" s="47"/>
      <c r="M20" s="47"/>
      <c r="N20" s="47"/>
    </row>
    <row r="21" spans="1:14" x14ac:dyDescent="0.3">
      <c r="A21" s="7" t="s">
        <v>88</v>
      </c>
      <c r="B21" s="47" t="s">
        <v>248</v>
      </c>
      <c r="C21" s="47"/>
      <c r="D21" s="47"/>
      <c r="E21" s="47"/>
      <c r="F21" s="47"/>
      <c r="G21" s="47"/>
      <c r="H21" s="47"/>
      <c r="I21" s="47"/>
      <c r="J21" s="47"/>
      <c r="K21" s="47"/>
      <c r="L21" s="47"/>
      <c r="M21" s="47"/>
      <c r="N21" s="47"/>
    </row>
    <row r="22" spans="1:14" x14ac:dyDescent="0.3">
      <c r="A22" s="7" t="s">
        <v>90</v>
      </c>
      <c r="B22" s="47" t="s">
        <v>136</v>
      </c>
      <c r="C22" s="47"/>
      <c r="D22" s="47"/>
      <c r="E22" s="47"/>
      <c r="F22" s="47"/>
      <c r="G22" s="47"/>
      <c r="H22" s="47"/>
      <c r="I22" s="47"/>
      <c r="J22" s="47"/>
      <c r="K22" s="47"/>
      <c r="L22" s="47"/>
      <c r="M22" s="47"/>
      <c r="N22" s="47"/>
    </row>
    <row r="23" spans="1:14" x14ac:dyDescent="0.3">
      <c r="A23" s="1"/>
      <c r="B23" s="1"/>
      <c r="C23" s="1"/>
      <c r="D23" s="1"/>
      <c r="E23" s="1"/>
      <c r="F23" s="1"/>
      <c r="G23" s="1"/>
      <c r="H23" s="1"/>
      <c r="I23" s="1"/>
      <c r="J23" s="1"/>
      <c r="K23" s="1"/>
      <c r="L23" s="1"/>
      <c r="M23" s="1"/>
      <c r="N23" s="1"/>
    </row>
    <row r="24" spans="1:14" x14ac:dyDescent="0.3">
      <c r="A24" s="48" t="s">
        <v>508</v>
      </c>
      <c r="B24" s="44"/>
      <c r="C24" s="44"/>
      <c r="D24" s="44"/>
      <c r="E24" s="44"/>
      <c r="F24" s="44"/>
      <c r="G24" s="44"/>
      <c r="H24" s="44"/>
      <c r="I24" s="44"/>
      <c r="J24" s="44"/>
      <c r="K24" s="44"/>
      <c r="L24" s="44"/>
      <c r="M24" s="44"/>
      <c r="N24" s="44"/>
    </row>
  </sheetData>
  <mergeCells count="6">
    <mergeCell ref="A24:N24"/>
    <mergeCell ref="A1:N1"/>
    <mergeCell ref="A2:N2"/>
    <mergeCell ref="B20:N20"/>
    <mergeCell ref="B21:N21"/>
    <mergeCell ref="B22:N22"/>
  </mergeCells>
  <conditionalFormatting sqref="D6:D18">
    <cfRule type="dataBar" priority="2">
      <dataBar>
        <cfvo type="min"/>
        <cfvo type="max"/>
        <color rgb="FF63C384"/>
      </dataBar>
      <extLst>
        <ext xmlns:x14="http://schemas.microsoft.com/office/spreadsheetml/2009/9/main" uri="{B025F937-C7B1-47D3-B67F-A62EFF666E3E}">
          <x14:id>{19F28A4C-EF9E-4D2A-B8E8-3F317971B4C0}</x14:id>
        </ext>
      </extLst>
    </cfRule>
  </conditionalFormatting>
  <conditionalFormatting sqref="J6:J18">
    <cfRule type="colorScale" priority="4">
      <colorScale>
        <cfvo type="min"/>
        <cfvo type="percentile" val="50"/>
        <cfvo type="max"/>
        <color rgb="FFD9EAD3"/>
        <color rgb="FFFCE5CD"/>
        <color rgb="FFF4CCCC"/>
      </colorScale>
    </cfRule>
  </conditionalFormatting>
  <conditionalFormatting sqref="K6:K18">
    <cfRule type="dataBar" priority="1">
      <dataBar>
        <cfvo type="min"/>
        <cfvo type="max"/>
        <color rgb="FFFF0000"/>
      </dataBar>
      <extLst>
        <ext xmlns:x14="http://schemas.microsoft.com/office/spreadsheetml/2009/9/main" uri="{B025F937-C7B1-47D3-B67F-A62EFF666E3E}">
          <x14:id>{7445DBF3-5C42-4AC6-A394-2B07B8917338}</x14:id>
        </ext>
      </extLst>
    </cfRule>
  </conditionalFormatting>
  <conditionalFormatting sqref="M6:M18">
    <cfRule type="colorScale" priority="3">
      <colorScale>
        <cfvo type="min"/>
        <cfvo type="percentile" val="50"/>
        <cfvo type="max"/>
        <color rgb="FFF4CCCC"/>
        <color rgb="FFFCE5CD"/>
        <color rgb="FFD9EAD3"/>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19F28A4C-EF9E-4D2A-B8E8-3F317971B4C0}">
            <x14:dataBar minLength="0" maxLength="100" border="1" negativeBarBorderColorSameAsPositive="0">
              <x14:cfvo type="autoMin"/>
              <x14:cfvo type="autoMax"/>
              <x14:borderColor rgb="FF63C384"/>
              <x14:negativeFillColor rgb="FFFF0000"/>
              <x14:negativeBorderColor rgb="FFFF0000"/>
              <x14:axisColor rgb="FF000000"/>
            </x14:dataBar>
          </x14:cfRule>
          <xm:sqref>D6:D18</xm:sqref>
        </x14:conditionalFormatting>
        <x14:conditionalFormatting xmlns:xm="http://schemas.microsoft.com/office/excel/2006/main">
          <x14:cfRule type="dataBar" id="{7445DBF3-5C42-4AC6-A394-2B07B8917338}">
            <x14:dataBar minLength="0" maxLength="100" border="1" negativeBarBorderColorSameAsPositive="0">
              <x14:cfvo type="autoMin"/>
              <x14:cfvo type="autoMax"/>
              <x14:borderColor rgb="FFFF0000"/>
              <x14:negativeFillColor rgb="FF00B050"/>
              <x14:negativeBorderColor rgb="FF00B050"/>
              <x14:axisColor rgb="FF000000"/>
            </x14:dataBar>
          </x14:cfRule>
          <xm:sqref>K6:K18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82"/>
  <sheetViews>
    <sheetView workbookViewId="0">
      <pane xSplit="3" ySplit="5" topLeftCell="D16" activePane="bottomRight" state="frozen"/>
      <selection pane="topRight"/>
      <selection pane="bottomLeft"/>
      <selection pane="bottomRight" activeCell="A21" sqref="A21"/>
    </sheetView>
  </sheetViews>
  <sheetFormatPr baseColWidth="10" defaultColWidth="9" defaultRowHeight="14.4" x14ac:dyDescent="0.3"/>
  <cols>
    <col min="1" max="1" width="10" customWidth="1"/>
    <col min="2" max="2" width="44" customWidth="1"/>
    <col min="3" max="3" width="32" customWidth="1"/>
    <col min="4" max="6" width="14" customWidth="1"/>
    <col min="7" max="8" width="16" customWidth="1"/>
    <col min="9" max="10" width="15" customWidth="1"/>
    <col min="11" max="12" width="16" customWidth="1"/>
    <col min="13" max="13" width="19" customWidth="1"/>
    <col min="14" max="15" width="15" customWidth="1"/>
    <col min="16" max="17" width="16" customWidth="1"/>
  </cols>
  <sheetData>
    <row r="1" spans="1:17" ht="27.9" customHeight="1" x14ac:dyDescent="0.3">
      <c r="A1" s="43" t="s">
        <v>0</v>
      </c>
      <c r="B1" s="43"/>
      <c r="C1" s="43"/>
      <c r="D1" s="43"/>
      <c r="E1" s="43"/>
      <c r="F1" s="43"/>
      <c r="G1" s="43"/>
      <c r="H1" s="43"/>
      <c r="I1" s="43"/>
      <c r="J1" s="43"/>
      <c r="K1" s="43"/>
      <c r="L1" s="43"/>
      <c r="M1" s="43"/>
      <c r="N1" s="43"/>
      <c r="O1" s="43"/>
      <c r="P1" s="43"/>
      <c r="Q1" s="1"/>
    </row>
    <row r="2" spans="1:17" ht="27.9" customHeight="1" x14ac:dyDescent="0.3">
      <c r="A2" s="45" t="s">
        <v>1</v>
      </c>
      <c r="B2" s="45"/>
      <c r="C2" s="45"/>
      <c r="D2" s="45"/>
      <c r="E2" s="45"/>
      <c r="F2" s="45"/>
      <c r="G2" s="45"/>
      <c r="H2" s="45"/>
      <c r="I2" s="45"/>
      <c r="J2" s="45"/>
      <c r="K2" s="45"/>
      <c r="L2" s="45"/>
      <c r="M2" s="45"/>
      <c r="N2" s="45"/>
      <c r="O2" s="45"/>
      <c r="P2" s="45"/>
      <c r="Q2" s="1"/>
    </row>
    <row r="3" spans="1:17" ht="18" customHeight="1" x14ac:dyDescent="0.3">
      <c r="A3" s="1"/>
      <c r="B3" s="1"/>
      <c r="C3" s="1"/>
      <c r="D3" s="1"/>
      <c r="E3" s="1"/>
      <c r="F3" s="1"/>
      <c r="G3" s="1"/>
      <c r="H3" s="1"/>
      <c r="I3" s="1"/>
      <c r="J3" s="1"/>
      <c r="K3" s="1"/>
      <c r="L3" s="1"/>
      <c r="M3" s="1"/>
      <c r="N3" s="1"/>
      <c r="O3" s="1"/>
      <c r="P3" s="1"/>
      <c r="Q3" s="1"/>
    </row>
    <row r="4" spans="1:17" ht="18" customHeight="1" x14ac:dyDescent="0.3">
      <c r="A4" s="1"/>
      <c r="B4" s="1"/>
      <c r="C4" s="1"/>
      <c r="D4" s="1"/>
      <c r="E4" s="1"/>
      <c r="F4" s="1"/>
      <c r="G4" s="1"/>
      <c r="H4" s="1"/>
      <c r="I4" s="1"/>
      <c r="J4" s="1"/>
      <c r="K4" s="1"/>
      <c r="L4" s="1"/>
      <c r="M4" s="1"/>
      <c r="N4" s="1"/>
      <c r="O4" s="1"/>
      <c r="P4" s="1"/>
      <c r="Q4" s="1"/>
    </row>
    <row r="5" spans="1:17" ht="42" customHeight="1" x14ac:dyDescent="0.3">
      <c r="A5" s="19" t="s">
        <v>2</v>
      </c>
      <c r="B5" s="19" t="s">
        <v>3</v>
      </c>
      <c r="C5" s="19" t="s">
        <v>4</v>
      </c>
      <c r="D5" s="19" t="s">
        <v>5</v>
      </c>
      <c r="E5" s="19" t="s">
        <v>6</v>
      </c>
      <c r="F5" s="19" t="s">
        <v>7</v>
      </c>
      <c r="G5" s="19" t="s">
        <v>8</v>
      </c>
      <c r="H5" s="19" t="s">
        <v>9</v>
      </c>
      <c r="I5" s="19" t="s">
        <v>10</v>
      </c>
      <c r="J5" s="19" t="s">
        <v>11</v>
      </c>
      <c r="K5" s="19" t="s">
        <v>12</v>
      </c>
      <c r="L5" s="19" t="s">
        <v>13</v>
      </c>
      <c r="M5" s="19" t="s">
        <v>14</v>
      </c>
      <c r="N5" s="19" t="s">
        <v>15</v>
      </c>
      <c r="O5" s="19" t="s">
        <v>16</v>
      </c>
      <c r="P5" s="19" t="s">
        <v>17</v>
      </c>
      <c r="Q5" s="1"/>
    </row>
    <row r="6" spans="1:17" ht="20.100000000000001" customHeight="1" x14ac:dyDescent="0.3">
      <c r="A6" s="23" t="s">
        <v>18</v>
      </c>
      <c r="B6" s="24" t="s">
        <v>19</v>
      </c>
      <c r="C6" s="24" t="s">
        <v>20</v>
      </c>
      <c r="D6" s="25">
        <f t="shared" ref="D6:D32" si="0">VLOOKUP($A6,$A$56:$Q$82,4,FALSE)</f>
        <v>7188.7963799939362</v>
      </c>
      <c r="E6" s="25">
        <f t="shared" ref="E6:E32" si="1">VLOOKUP($A6,$A$56:$Q$82,10,FALSE)</f>
        <v>11596.696373025699</v>
      </c>
      <c r="F6" s="27">
        <f t="shared" ref="F6:F33" si="2">E6/D6-1</f>
        <v>0.61316244890434368</v>
      </c>
      <c r="G6" s="29">
        <f t="shared" ref="G6:G32" si="3">VLOOKUP($A6,$A$56:$Q$82,5,FALSE)/D6</f>
        <v>6.1756180611126602E-2</v>
      </c>
      <c r="H6" s="29">
        <f t="shared" ref="H6:H32" si="4">VLOOKUP($A6,$A$56:$Q$82,11,FALSE)/E6</f>
        <v>5.2386482034268551E-2</v>
      </c>
      <c r="I6" s="29">
        <f t="shared" ref="I6:I32" si="5">VLOOKUP($A6,$A$56:$Q$82,6,FALSE)/D6</f>
        <v>0.36842318584198813</v>
      </c>
      <c r="J6" s="29">
        <f t="shared" ref="J6:J32" si="6">VLOOKUP($A6,$A$56:$Q$82,12,FALSE)/E6</f>
        <v>0.37804310476815517</v>
      </c>
      <c r="K6" s="29">
        <f t="shared" ref="K6:K32" si="7">VLOOKUP($A6,$A$56:$Q$82,8,FALSE)/D6</f>
        <v>0.23341663978220559</v>
      </c>
      <c r="L6" s="29">
        <f t="shared" ref="L6:L32" si="8">VLOOKUP($A6,$A$56:$Q$82,14,FALSE)/E6</f>
        <v>0.26862318447890576</v>
      </c>
      <c r="M6" s="31">
        <f t="shared" ref="M6:M33" si="9">(L6-K6)*100</f>
        <v>3.5206544696700175</v>
      </c>
      <c r="N6" s="33">
        <f t="shared" ref="N6:N33" si="10">G6/K6</f>
        <v>0.26457488493000986</v>
      </c>
      <c r="O6" s="33">
        <f t="shared" ref="O6:O33" si="11">H6/L6</f>
        <v>0.19501846847617249</v>
      </c>
      <c r="P6" s="29">
        <f t="shared" ref="P6:P32" si="12">VLOOKUP($A6,$A$56:$Q$82,16,FALSE)</f>
        <v>0.99580125559932553</v>
      </c>
      <c r="Q6" s="1"/>
    </row>
    <row r="7" spans="1:17" ht="20.100000000000001" customHeight="1" x14ac:dyDescent="0.3">
      <c r="A7" s="23" t="s">
        <v>21</v>
      </c>
      <c r="B7" s="24" t="s">
        <v>22</v>
      </c>
      <c r="C7" s="24" t="s">
        <v>20</v>
      </c>
      <c r="D7" s="25">
        <f t="shared" si="0"/>
        <v>7490.6535454675814</v>
      </c>
      <c r="E7" s="25">
        <f t="shared" si="1"/>
        <v>6506.7721291601702</v>
      </c>
      <c r="F7" s="27">
        <f t="shared" si="2"/>
        <v>-0.13134787376499812</v>
      </c>
      <c r="G7" s="29">
        <f t="shared" si="3"/>
        <v>0.13656748855866682</v>
      </c>
      <c r="H7" s="29">
        <f t="shared" si="4"/>
        <v>0.12083819745199875</v>
      </c>
      <c r="I7" s="29">
        <f t="shared" si="5"/>
        <v>0.37618360586147054</v>
      </c>
      <c r="J7" s="29">
        <f t="shared" si="6"/>
        <v>0.33320828366113664</v>
      </c>
      <c r="K7" s="29">
        <f t="shared" si="7"/>
        <v>0.20417117495588685</v>
      </c>
      <c r="L7" s="29">
        <f t="shared" si="8"/>
        <v>0.2553658463712658</v>
      </c>
      <c r="M7" s="31">
        <f t="shared" si="9"/>
        <v>5.1194671415378954</v>
      </c>
      <c r="N7" s="33">
        <f t="shared" si="10"/>
        <v>0.66888721479990276</v>
      </c>
      <c r="O7" s="33">
        <f t="shared" si="11"/>
        <v>0.4731963932103791</v>
      </c>
      <c r="P7" s="29">
        <f t="shared" si="12"/>
        <v>9.9808872404674449E-4</v>
      </c>
      <c r="Q7" s="1"/>
    </row>
    <row r="8" spans="1:17" ht="20.100000000000001" customHeight="1" x14ac:dyDescent="0.3">
      <c r="A8" s="23" t="s">
        <v>23</v>
      </c>
      <c r="B8" s="24" t="s">
        <v>24</v>
      </c>
      <c r="C8" s="24" t="s">
        <v>20</v>
      </c>
      <c r="D8" s="25">
        <f t="shared" si="0"/>
        <v>8711.110337996839</v>
      </c>
      <c r="E8" s="25">
        <f t="shared" si="1"/>
        <v>12043.167589749</v>
      </c>
      <c r="F8" s="27">
        <f t="shared" si="2"/>
        <v>0.38250660621506771</v>
      </c>
      <c r="G8" s="29">
        <f t="shared" si="3"/>
        <v>0.28854219417236682</v>
      </c>
      <c r="H8" s="29">
        <f t="shared" si="4"/>
        <v>0.2260562872968066</v>
      </c>
      <c r="I8" s="29">
        <f t="shared" si="5"/>
        <v>0.38062482834821015</v>
      </c>
      <c r="J8" s="29">
        <f t="shared" si="6"/>
        <v>0.34423857260536578</v>
      </c>
      <c r="K8" s="29">
        <f t="shared" si="7"/>
        <v>0.10732085591535387</v>
      </c>
      <c r="L8" s="29">
        <f t="shared" si="8"/>
        <v>0.18586559643092884</v>
      </c>
      <c r="M8" s="31">
        <f t="shared" si="9"/>
        <v>7.8544740515574976</v>
      </c>
      <c r="N8" s="33">
        <f t="shared" si="10"/>
        <v>2.6885938591465006</v>
      </c>
      <c r="O8" s="33">
        <f t="shared" si="11"/>
        <v>1.2162352346945142</v>
      </c>
      <c r="P8" s="29">
        <f t="shared" si="12"/>
        <v>9.76708542905188E-4</v>
      </c>
      <c r="Q8" s="1"/>
    </row>
    <row r="9" spans="1:17" ht="20.100000000000001" customHeight="1" x14ac:dyDescent="0.3">
      <c r="A9" s="23" t="s">
        <v>25</v>
      </c>
      <c r="B9" s="24" t="s">
        <v>26</v>
      </c>
      <c r="C9" s="24" t="s">
        <v>27</v>
      </c>
      <c r="D9" s="25">
        <f t="shared" si="0"/>
        <v>6946.2251142854511</v>
      </c>
      <c r="E9" s="25">
        <f t="shared" si="1"/>
        <v>6915.0026529180304</v>
      </c>
      <c r="F9" s="27">
        <f t="shared" si="2"/>
        <v>-4.4948818752230668E-3</v>
      </c>
      <c r="G9" s="29">
        <f t="shared" si="3"/>
        <v>0.14481808447657227</v>
      </c>
      <c r="H9" s="29">
        <f t="shared" si="4"/>
        <v>8.3453987903317831E-2</v>
      </c>
      <c r="I9" s="29">
        <f t="shared" si="5"/>
        <v>0.3928763828110915</v>
      </c>
      <c r="J9" s="29">
        <f t="shared" si="6"/>
        <v>0.3940929168381237</v>
      </c>
      <c r="K9" s="29">
        <f t="shared" si="7"/>
        <v>0.16383126887264141</v>
      </c>
      <c r="L9" s="29">
        <f t="shared" si="8"/>
        <v>0.24163029211105877</v>
      </c>
      <c r="M9" s="31">
        <f t="shared" si="9"/>
        <v>7.7799023238417364</v>
      </c>
      <c r="N9" s="33">
        <f t="shared" si="10"/>
        <v>0.88394654740268452</v>
      </c>
      <c r="O9" s="33">
        <f t="shared" si="11"/>
        <v>0.34537883133030556</v>
      </c>
      <c r="P9" s="29">
        <f t="shared" si="12"/>
        <v>0.99932203681847576</v>
      </c>
      <c r="Q9" s="1"/>
    </row>
    <row r="10" spans="1:17" ht="20.100000000000001" customHeight="1" x14ac:dyDescent="0.3">
      <c r="A10" s="23" t="s">
        <v>28</v>
      </c>
      <c r="B10" s="24" t="s">
        <v>29</v>
      </c>
      <c r="C10" s="24" t="s">
        <v>27</v>
      </c>
      <c r="D10" s="25">
        <f t="shared" si="0"/>
        <v>3941.2750648453502</v>
      </c>
      <c r="E10" s="25">
        <f t="shared" si="1"/>
        <v>8291.3783417218492</v>
      </c>
      <c r="F10" s="27">
        <f t="shared" si="2"/>
        <v>1.1037299364557778</v>
      </c>
      <c r="G10" s="29">
        <f t="shared" si="3"/>
        <v>0.14481808447657227</v>
      </c>
      <c r="H10" s="29">
        <f t="shared" si="4"/>
        <v>0.19424497928360598</v>
      </c>
      <c r="I10" s="29">
        <f t="shared" si="5"/>
        <v>0.39287638281109155</v>
      </c>
      <c r="J10" s="29">
        <f t="shared" si="6"/>
        <v>0.50009828647507193</v>
      </c>
      <c r="K10" s="29">
        <f t="shared" si="7"/>
        <v>0.16383126887264143</v>
      </c>
      <c r="L10" s="29">
        <f t="shared" si="8"/>
        <v>0.11819025050084353</v>
      </c>
      <c r="M10" s="31">
        <f t="shared" si="9"/>
        <v>-4.5641018371797903</v>
      </c>
      <c r="N10" s="33">
        <f t="shared" si="10"/>
        <v>0.88394654740268441</v>
      </c>
      <c r="O10" s="33">
        <f t="shared" si="11"/>
        <v>1.6434940992211506</v>
      </c>
      <c r="P10" s="29">
        <f t="shared" si="12"/>
        <v>0.99948821730467619</v>
      </c>
      <c r="Q10" s="1"/>
    </row>
    <row r="11" spans="1:17" ht="20.100000000000001" customHeight="1" x14ac:dyDescent="0.3">
      <c r="A11" s="23" t="s">
        <v>30</v>
      </c>
      <c r="B11" s="24" t="s">
        <v>31</v>
      </c>
      <c r="C11" s="24" t="s">
        <v>27</v>
      </c>
      <c r="D11" s="25">
        <f t="shared" si="0"/>
        <v>6408.1193873796801</v>
      </c>
      <c r="E11" s="25">
        <f t="shared" si="1"/>
        <v>7465.5587896796997</v>
      </c>
      <c r="F11" s="27">
        <f t="shared" si="2"/>
        <v>0.16501555891461206</v>
      </c>
      <c r="G11" s="29">
        <f t="shared" si="3"/>
        <v>0.45121492189351164</v>
      </c>
      <c r="H11" s="29">
        <f t="shared" si="4"/>
        <v>0.377984310567962</v>
      </c>
      <c r="I11" s="29">
        <f t="shared" si="5"/>
        <v>0.30310736517274506</v>
      </c>
      <c r="J11" s="29">
        <f t="shared" si="6"/>
        <v>0.32168439125660886</v>
      </c>
      <c r="K11" s="29">
        <f t="shared" si="7"/>
        <v>6.9823594430921829E-2</v>
      </c>
      <c r="L11" s="29">
        <f t="shared" si="8"/>
        <v>0.13280237693053004</v>
      </c>
      <c r="M11" s="31">
        <f t="shared" si="9"/>
        <v>6.2978782499608217</v>
      </c>
      <c r="N11" s="33">
        <f t="shared" si="10"/>
        <v>6.4622127458635701</v>
      </c>
      <c r="O11" s="33">
        <f t="shared" si="11"/>
        <v>2.8462164556413665</v>
      </c>
      <c r="P11" s="29">
        <f t="shared" si="12"/>
        <v>2.9881082318938625E-2</v>
      </c>
      <c r="Q11" s="1"/>
    </row>
    <row r="12" spans="1:17" ht="20.100000000000001" customHeight="1" x14ac:dyDescent="0.3">
      <c r="A12" s="23" t="s">
        <v>32</v>
      </c>
      <c r="B12" s="24" t="s">
        <v>33</v>
      </c>
      <c r="C12" s="24" t="s">
        <v>27</v>
      </c>
      <c r="D12" s="25">
        <f t="shared" si="0"/>
        <v>2864.0936395643998</v>
      </c>
      <c r="E12" s="25">
        <f t="shared" si="1"/>
        <v>3825.25215221604</v>
      </c>
      <c r="F12" s="27">
        <f t="shared" si="2"/>
        <v>0.33558906712205916</v>
      </c>
      <c r="G12" s="29">
        <f t="shared" si="3"/>
        <v>0.50721659350208037</v>
      </c>
      <c r="H12" s="29">
        <f t="shared" si="4"/>
        <v>0.50889325453806811</v>
      </c>
      <c r="I12" s="29">
        <f t="shared" si="5"/>
        <v>0.33728773944696533</v>
      </c>
      <c r="J12" s="29">
        <f t="shared" si="6"/>
        <v>0.32118492144532784</v>
      </c>
      <c r="K12" s="29">
        <f t="shared" si="7"/>
        <v>4.9005518677383682E-2</v>
      </c>
      <c r="L12" s="29">
        <f t="shared" si="8"/>
        <v>7.3970664904332392E-2</v>
      </c>
      <c r="M12" s="31">
        <f t="shared" si="9"/>
        <v>2.4965146226948711</v>
      </c>
      <c r="N12" s="33">
        <f t="shared" si="10"/>
        <v>10.350193349471958</v>
      </c>
      <c r="O12" s="33">
        <f t="shared" si="11"/>
        <v>6.8796631096425731</v>
      </c>
      <c r="P12" s="29">
        <f t="shared" si="12"/>
        <v>5.8983817703401539E-3</v>
      </c>
      <c r="Q12" s="1"/>
    </row>
    <row r="13" spans="1:17" ht="20.100000000000001" customHeight="1" x14ac:dyDescent="0.3">
      <c r="A13" s="23" t="s">
        <v>34</v>
      </c>
      <c r="B13" s="24" t="s">
        <v>35</v>
      </c>
      <c r="C13" s="24" t="s">
        <v>36</v>
      </c>
      <c r="D13" s="25">
        <f t="shared" si="0"/>
        <v>8998.5191172566792</v>
      </c>
      <c r="E13" s="25">
        <f t="shared" si="1"/>
        <v>10060.2404248935</v>
      </c>
      <c r="F13" s="27">
        <f t="shared" si="2"/>
        <v>0.11798844829931321</v>
      </c>
      <c r="G13" s="29">
        <f t="shared" si="3"/>
        <v>6.5051561636831234E-2</v>
      </c>
      <c r="H13" s="29">
        <f t="shared" si="4"/>
        <v>5.3094982305357447E-2</v>
      </c>
      <c r="I13" s="29">
        <f t="shared" si="5"/>
        <v>0.36513439749022847</v>
      </c>
      <c r="J13" s="29">
        <f t="shared" si="6"/>
        <v>0.37254094313471597</v>
      </c>
      <c r="K13" s="29">
        <f t="shared" si="7"/>
        <v>0.22206345151223741</v>
      </c>
      <c r="L13" s="29">
        <f t="shared" si="8"/>
        <v>0.28317404769852689</v>
      </c>
      <c r="M13" s="31">
        <f t="shared" si="9"/>
        <v>6.1110596186289472</v>
      </c>
      <c r="N13" s="33">
        <f t="shared" si="10"/>
        <v>0.29294132462516637</v>
      </c>
      <c r="O13" s="33">
        <f t="shared" si="11"/>
        <v>0.18749946450560148</v>
      </c>
      <c r="P13" s="29">
        <f t="shared" si="12"/>
        <v>0.99797273774247031</v>
      </c>
      <c r="Q13" s="1"/>
    </row>
    <row r="14" spans="1:17" ht="20.100000000000001" customHeight="1" x14ac:dyDescent="0.3">
      <c r="A14" s="23" t="s">
        <v>37</v>
      </c>
      <c r="B14" s="24" t="s">
        <v>38</v>
      </c>
      <c r="C14" s="24" t="s">
        <v>36</v>
      </c>
      <c r="D14" s="25">
        <f t="shared" si="0"/>
        <v>6701.9295320092288</v>
      </c>
      <c r="E14" s="25">
        <f t="shared" si="1"/>
        <v>5664.0196465375202</v>
      </c>
      <c r="F14" s="27">
        <f t="shared" si="2"/>
        <v>-0.15486732298728667</v>
      </c>
      <c r="G14" s="29">
        <f t="shared" si="3"/>
        <v>0.15387567877761987</v>
      </c>
      <c r="H14" s="29">
        <f t="shared" si="4"/>
        <v>0.12196119887923008</v>
      </c>
      <c r="I14" s="29">
        <f t="shared" si="5"/>
        <v>0.37277968036680031</v>
      </c>
      <c r="J14" s="29">
        <f t="shared" si="6"/>
        <v>0.39690859258296857</v>
      </c>
      <c r="K14" s="29">
        <f t="shared" si="7"/>
        <v>0.20341510141675209</v>
      </c>
      <c r="L14" s="29">
        <f t="shared" si="8"/>
        <v>0.21910366538006307</v>
      </c>
      <c r="M14" s="31">
        <f t="shared" si="9"/>
        <v>1.5688563963310975</v>
      </c>
      <c r="N14" s="33">
        <f t="shared" si="10"/>
        <v>0.75646143135834831</v>
      </c>
      <c r="O14" s="33">
        <f t="shared" si="11"/>
        <v>0.55663696299955978</v>
      </c>
      <c r="P14" s="29">
        <f t="shared" si="12"/>
        <v>2.1663407809654233E-4</v>
      </c>
      <c r="Q14" s="1"/>
    </row>
    <row r="15" spans="1:17" ht="20.100000000000001" customHeight="1" x14ac:dyDescent="0.3">
      <c r="A15" s="23" t="s">
        <v>39</v>
      </c>
      <c r="B15" s="24" t="s">
        <v>40</v>
      </c>
      <c r="C15" s="24" t="s">
        <v>41</v>
      </c>
      <c r="D15" s="25">
        <f t="shared" si="0"/>
        <v>17193.553365899061</v>
      </c>
      <c r="E15" s="25">
        <f t="shared" si="1"/>
        <v>14777.838756778499</v>
      </c>
      <c r="F15" s="27">
        <f t="shared" si="2"/>
        <v>-0.14050118423523694</v>
      </c>
      <c r="G15" s="29">
        <f t="shared" si="3"/>
        <v>0.30271904298825386</v>
      </c>
      <c r="H15" s="29">
        <f t="shared" si="4"/>
        <v>0.33989043047183021</v>
      </c>
      <c r="I15" s="29">
        <f t="shared" si="5"/>
        <v>0.3255834801318096</v>
      </c>
      <c r="J15" s="29">
        <f t="shared" si="6"/>
        <v>0.3127195518419445</v>
      </c>
      <c r="K15" s="29">
        <f t="shared" si="7"/>
        <v>0.15390264397411918</v>
      </c>
      <c r="L15" s="29">
        <f t="shared" si="8"/>
        <v>0.1437428335782788</v>
      </c>
      <c r="M15" s="31">
        <f t="shared" si="9"/>
        <v>-1.0159810395840378</v>
      </c>
      <c r="N15" s="33">
        <f t="shared" si="10"/>
        <v>1.9669515426853887</v>
      </c>
      <c r="O15" s="33">
        <f t="shared" si="11"/>
        <v>2.3645730504313054</v>
      </c>
      <c r="P15" s="29">
        <f t="shared" si="12"/>
        <v>6.7460104609223662E-4</v>
      </c>
      <c r="Q15" s="1"/>
    </row>
    <row r="16" spans="1:17" ht="20.100000000000001" customHeight="1" x14ac:dyDescent="0.3">
      <c r="A16" s="23" t="s">
        <v>42</v>
      </c>
      <c r="B16" s="24" t="s">
        <v>43</v>
      </c>
      <c r="C16" s="24" t="s">
        <v>44</v>
      </c>
      <c r="D16" s="25">
        <f t="shared" si="0"/>
        <v>5422.6695332424297</v>
      </c>
      <c r="E16" s="25">
        <f t="shared" si="1"/>
        <v>6644.2848552940604</v>
      </c>
      <c r="F16" s="27">
        <f t="shared" si="2"/>
        <v>0.22527932313831744</v>
      </c>
      <c r="G16" s="29">
        <f t="shared" si="3"/>
        <v>6.1145553215820596E-2</v>
      </c>
      <c r="H16" s="29">
        <f t="shared" si="4"/>
        <v>7.9322770406779819E-2</v>
      </c>
      <c r="I16" s="29">
        <f t="shared" si="5"/>
        <v>0.34603168919317617</v>
      </c>
      <c r="J16" s="29">
        <f t="shared" si="6"/>
        <v>0.40136638342813258</v>
      </c>
      <c r="K16" s="29">
        <f t="shared" si="7"/>
        <v>0.23621248310785917</v>
      </c>
      <c r="L16" s="29">
        <f t="shared" si="8"/>
        <v>0.26349578754693176</v>
      </c>
      <c r="M16" s="31">
        <f t="shared" si="9"/>
        <v>2.7283304439072591</v>
      </c>
      <c r="N16" s="33">
        <f t="shared" si="10"/>
        <v>0.25885826359100744</v>
      </c>
      <c r="O16" s="33">
        <f t="shared" si="11"/>
        <v>0.30103999439706974</v>
      </c>
      <c r="P16" s="29">
        <f t="shared" si="12"/>
        <v>0.99828375787949519</v>
      </c>
      <c r="Q16" s="1"/>
    </row>
    <row r="17" spans="1:17" ht="20.100000000000001" customHeight="1" x14ac:dyDescent="0.3">
      <c r="A17" s="23" t="s">
        <v>45</v>
      </c>
      <c r="B17" s="24" t="s">
        <v>46</v>
      </c>
      <c r="C17" s="24" t="s">
        <v>44</v>
      </c>
      <c r="D17" s="25">
        <f t="shared" si="0"/>
        <v>4650.5489095318599</v>
      </c>
      <c r="E17" s="25">
        <f t="shared" si="1"/>
        <v>6123.1774644091602</v>
      </c>
      <c r="F17" s="27">
        <f t="shared" si="2"/>
        <v>0.316656933089978</v>
      </c>
      <c r="G17" s="29">
        <f t="shared" si="3"/>
        <v>0.21153719455554615</v>
      </c>
      <c r="H17" s="29">
        <f t="shared" si="4"/>
        <v>0.24406992840439851</v>
      </c>
      <c r="I17" s="29">
        <f t="shared" si="5"/>
        <v>0.37074914592362873</v>
      </c>
      <c r="J17" s="29">
        <f t="shared" si="6"/>
        <v>0.38891602750246229</v>
      </c>
      <c r="K17" s="29">
        <f t="shared" si="7"/>
        <v>0.1573906425653149</v>
      </c>
      <c r="L17" s="29">
        <f t="shared" si="8"/>
        <v>0.16734503480818422</v>
      </c>
      <c r="M17" s="31">
        <f t="shared" si="9"/>
        <v>0.99543922428693143</v>
      </c>
      <c r="N17" s="33">
        <f t="shared" si="10"/>
        <v>1.3440265006082632</v>
      </c>
      <c r="O17" s="33">
        <f t="shared" si="11"/>
        <v>1.4584832390405764</v>
      </c>
      <c r="P17" s="29">
        <f t="shared" si="12"/>
        <v>1.4693223630921754E-3</v>
      </c>
      <c r="Q17" s="1"/>
    </row>
    <row r="18" spans="1:17" ht="20.100000000000001" customHeight="1" x14ac:dyDescent="0.3">
      <c r="A18" s="23" t="s">
        <v>47</v>
      </c>
      <c r="B18" s="24" t="s">
        <v>48</v>
      </c>
      <c r="C18" s="24" t="s">
        <v>49</v>
      </c>
      <c r="D18" s="25">
        <f t="shared" si="0"/>
        <v>5286.4417333893698</v>
      </c>
      <c r="E18" s="25">
        <f t="shared" si="1"/>
        <v>6905.3493192571796</v>
      </c>
      <c r="F18" s="27">
        <f t="shared" si="2"/>
        <v>0.30623766751134829</v>
      </c>
      <c r="G18" s="29">
        <f t="shared" si="3"/>
        <v>8.4020486759540713E-2</v>
      </c>
      <c r="H18" s="29">
        <f t="shared" si="4"/>
        <v>7.6632957935439464E-2</v>
      </c>
      <c r="I18" s="29">
        <f t="shared" si="5"/>
        <v>0.35935778392593831</v>
      </c>
      <c r="J18" s="29">
        <f t="shared" si="6"/>
        <v>0.41499841570933871</v>
      </c>
      <c r="K18" s="29">
        <f t="shared" si="7"/>
        <v>0.22253779816528824</v>
      </c>
      <c r="L18" s="29">
        <f t="shared" si="8"/>
        <v>0.25643306860151915</v>
      </c>
      <c r="M18" s="31">
        <f t="shared" si="9"/>
        <v>3.389527043623092</v>
      </c>
      <c r="N18" s="33">
        <f t="shared" si="10"/>
        <v>0.37755602622227413</v>
      </c>
      <c r="O18" s="33">
        <f t="shared" si="11"/>
        <v>0.29884194871341752</v>
      </c>
      <c r="P18" s="29">
        <f t="shared" si="12"/>
        <v>0.99005846535409647</v>
      </c>
      <c r="Q18" s="1"/>
    </row>
    <row r="19" spans="1:17" ht="20.100000000000001" customHeight="1" x14ac:dyDescent="0.3">
      <c r="A19" s="23" t="s">
        <v>50</v>
      </c>
      <c r="B19" s="24" t="s">
        <v>51</v>
      </c>
      <c r="C19" s="24" t="s">
        <v>49</v>
      </c>
      <c r="D19" s="25">
        <f t="shared" si="0"/>
        <v>4069.8588738784301</v>
      </c>
      <c r="E19" s="25">
        <f t="shared" si="1"/>
        <v>5035.1914785129002</v>
      </c>
      <c r="F19" s="27">
        <f t="shared" si="2"/>
        <v>0.23719068266230625</v>
      </c>
      <c r="G19" s="29">
        <f t="shared" si="3"/>
        <v>0.26711591442217986</v>
      </c>
      <c r="H19" s="29">
        <f t="shared" si="4"/>
        <v>0.27429746145195805</v>
      </c>
      <c r="I19" s="29">
        <f t="shared" si="5"/>
        <v>0.37773433093749115</v>
      </c>
      <c r="J19" s="29">
        <f t="shared" si="6"/>
        <v>0.38910713755916015</v>
      </c>
      <c r="K19" s="29">
        <f t="shared" si="7"/>
        <v>0.14019730667374702</v>
      </c>
      <c r="L19" s="29">
        <f t="shared" si="8"/>
        <v>0.13438199401805995</v>
      </c>
      <c r="M19" s="31">
        <f t="shared" si="9"/>
        <v>-0.58153126556870771</v>
      </c>
      <c r="N19" s="33">
        <f t="shared" si="10"/>
        <v>1.9052856346504927</v>
      </c>
      <c r="O19" s="33">
        <f t="shared" si="11"/>
        <v>2.0411771938366572</v>
      </c>
      <c r="P19" s="29">
        <f t="shared" si="12"/>
        <v>0</v>
      </c>
      <c r="Q19" s="1"/>
    </row>
    <row r="20" spans="1:17" ht="20.100000000000001" customHeight="1" x14ac:dyDescent="0.3">
      <c r="A20" s="23" t="s">
        <v>52</v>
      </c>
      <c r="B20" s="24" t="s">
        <v>53</v>
      </c>
      <c r="C20" s="24" t="s">
        <v>54</v>
      </c>
      <c r="D20" s="25">
        <f t="shared" si="0"/>
        <v>2948.2792497824198</v>
      </c>
      <c r="E20" s="25">
        <f t="shared" si="1"/>
        <v>3404.88688359976</v>
      </c>
      <c r="F20" s="27">
        <f t="shared" si="2"/>
        <v>0.15487258673039106</v>
      </c>
      <c r="G20" s="29">
        <f t="shared" si="3"/>
        <v>0.10671770120744384</v>
      </c>
      <c r="H20" s="29">
        <f t="shared" si="4"/>
        <v>8.3246387187200468E-2</v>
      </c>
      <c r="I20" s="29">
        <f t="shared" si="5"/>
        <v>0.33673234296776783</v>
      </c>
      <c r="J20" s="29">
        <f t="shared" si="6"/>
        <v>0.34835950198004212</v>
      </c>
      <c r="K20" s="29">
        <f t="shared" si="7"/>
        <v>0.20777517111114993</v>
      </c>
      <c r="L20" s="29">
        <f t="shared" si="8"/>
        <v>0.27472649595215259</v>
      </c>
      <c r="M20" s="31">
        <f t="shared" si="9"/>
        <v>6.6951324841002666</v>
      </c>
      <c r="N20" s="33">
        <f t="shared" si="10"/>
        <v>0.51362104835112798</v>
      </c>
      <c r="O20" s="33">
        <f t="shared" si="11"/>
        <v>0.30301550237694935</v>
      </c>
      <c r="P20" s="29">
        <f t="shared" si="12"/>
        <v>0.98740746514919253</v>
      </c>
      <c r="Q20" s="1"/>
    </row>
    <row r="21" spans="1:17" ht="20.100000000000001" customHeight="1" x14ac:dyDescent="0.3">
      <c r="A21" s="23" t="s">
        <v>55</v>
      </c>
      <c r="B21" s="24" t="s">
        <v>56</v>
      </c>
      <c r="C21" s="24" t="s">
        <v>54</v>
      </c>
      <c r="D21" s="25">
        <f t="shared" si="0"/>
        <v>5210.6095548678804</v>
      </c>
      <c r="E21" s="25">
        <f t="shared" si="1"/>
        <v>6489.6109484624503</v>
      </c>
      <c r="F21" s="27">
        <f t="shared" si="2"/>
        <v>0.24546099263946863</v>
      </c>
      <c r="G21" s="29">
        <f t="shared" si="3"/>
        <v>0.33036562139817016</v>
      </c>
      <c r="H21" s="29">
        <f t="shared" si="4"/>
        <v>0.38103366528662524</v>
      </c>
      <c r="I21" s="29">
        <f t="shared" si="5"/>
        <v>0.3440578251456104</v>
      </c>
      <c r="J21" s="29">
        <f t="shared" si="6"/>
        <v>0.31627998454274919</v>
      </c>
      <c r="K21" s="29">
        <f t="shared" si="7"/>
        <v>0.13688677181623032</v>
      </c>
      <c r="L21" s="29">
        <f t="shared" si="8"/>
        <v>0.15194937711156056</v>
      </c>
      <c r="M21" s="31">
        <f t="shared" si="9"/>
        <v>1.5062605295330238</v>
      </c>
      <c r="N21" s="33">
        <f t="shared" si="10"/>
        <v>2.4134225463486279</v>
      </c>
      <c r="O21" s="33">
        <f t="shared" si="11"/>
        <v>2.5076355858100818</v>
      </c>
      <c r="P21" s="29">
        <f t="shared" si="12"/>
        <v>0</v>
      </c>
      <c r="Q21" s="1"/>
    </row>
    <row r="22" spans="1:17" ht="20.100000000000001" customHeight="1" x14ac:dyDescent="0.3">
      <c r="A22" s="23" t="s">
        <v>57</v>
      </c>
      <c r="B22" s="24" t="s">
        <v>58</v>
      </c>
      <c r="C22" s="24" t="s">
        <v>54</v>
      </c>
      <c r="D22" s="25">
        <f t="shared" si="0"/>
        <v>2077.8759440344402</v>
      </c>
      <c r="E22" s="25">
        <f t="shared" si="1"/>
        <v>1419.6603946774001</v>
      </c>
      <c r="F22" s="27">
        <f t="shared" si="2"/>
        <v>-0.31677326610704071</v>
      </c>
      <c r="G22" s="29">
        <f t="shared" si="3"/>
        <v>0.97863466162564883</v>
      </c>
      <c r="H22" s="29">
        <f t="shared" si="4"/>
        <v>0.9441618663632485</v>
      </c>
      <c r="I22" s="29">
        <f t="shared" si="5"/>
        <v>1.3614084013576619E-2</v>
      </c>
      <c r="J22" s="29">
        <f t="shared" si="6"/>
        <v>3.5459857546018284E-2</v>
      </c>
      <c r="K22" s="29">
        <f t="shared" si="7"/>
        <v>4.1167993066042186E-3</v>
      </c>
      <c r="L22" s="29">
        <f t="shared" si="8"/>
        <v>1.232784227716859E-2</v>
      </c>
      <c r="M22" s="31">
        <f t="shared" si="9"/>
        <v>0.82110429705643717</v>
      </c>
      <c r="N22" s="33">
        <f t="shared" si="10"/>
        <v>237.71735971090732</v>
      </c>
      <c r="O22" s="33">
        <f t="shared" si="11"/>
        <v>76.587763303222587</v>
      </c>
      <c r="P22" s="29">
        <f t="shared" si="12"/>
        <v>0</v>
      </c>
      <c r="Q22" s="1"/>
    </row>
    <row r="23" spans="1:17" ht="20.100000000000001" customHeight="1" x14ac:dyDescent="0.3">
      <c r="A23" s="23" t="s">
        <v>59</v>
      </c>
      <c r="B23" s="24" t="s">
        <v>60</v>
      </c>
      <c r="C23" s="24" t="s">
        <v>61</v>
      </c>
      <c r="D23" s="25">
        <f t="shared" si="0"/>
        <v>5097.8929348485226</v>
      </c>
      <c r="E23" s="25">
        <f t="shared" si="1"/>
        <v>7240.6169190979799</v>
      </c>
      <c r="F23" s="27">
        <f t="shared" si="2"/>
        <v>0.42031561110318338</v>
      </c>
      <c r="G23" s="29">
        <f t="shared" si="3"/>
        <v>6.9853685626495299E-2</v>
      </c>
      <c r="H23" s="29">
        <f t="shared" si="4"/>
        <v>8.1780337976872494E-2</v>
      </c>
      <c r="I23" s="29">
        <f t="shared" si="5"/>
        <v>0.38061337405128565</v>
      </c>
      <c r="J23" s="29">
        <f t="shared" si="6"/>
        <v>0.36246384933114095</v>
      </c>
      <c r="K23" s="29">
        <f t="shared" si="7"/>
        <v>0.22945903129915765</v>
      </c>
      <c r="L23" s="29">
        <f t="shared" si="8"/>
        <v>0.28599601286874515</v>
      </c>
      <c r="M23" s="31">
        <f t="shared" si="9"/>
        <v>5.6536981569587503</v>
      </c>
      <c r="N23" s="33">
        <f t="shared" si="10"/>
        <v>0.30442770210871944</v>
      </c>
      <c r="O23" s="33">
        <f t="shared" si="11"/>
        <v>0.28594922410475954</v>
      </c>
      <c r="P23" s="29">
        <f t="shared" si="12"/>
        <v>0.98231374950511285</v>
      </c>
      <c r="Q23" s="1"/>
    </row>
    <row r="24" spans="1:17" ht="20.100000000000001" customHeight="1" x14ac:dyDescent="0.3">
      <c r="A24" s="23" t="s">
        <v>62</v>
      </c>
      <c r="B24" s="24" t="s">
        <v>63</v>
      </c>
      <c r="C24" s="24" t="s">
        <v>61</v>
      </c>
      <c r="D24" s="25">
        <f t="shared" si="0"/>
        <v>2152.5915274795998</v>
      </c>
      <c r="E24" s="25">
        <f t="shared" si="1"/>
        <v>2566.9382421323598</v>
      </c>
      <c r="F24" s="27">
        <f t="shared" si="2"/>
        <v>0.1924873852578548</v>
      </c>
      <c r="G24" s="29">
        <f t="shared" si="3"/>
        <v>0.28556762373494504</v>
      </c>
      <c r="H24" s="29">
        <f t="shared" si="4"/>
        <v>0.31207879107090036</v>
      </c>
      <c r="I24" s="29">
        <f t="shared" si="5"/>
        <v>0.37070879784803318</v>
      </c>
      <c r="J24" s="29">
        <f t="shared" si="6"/>
        <v>0.31244846952656224</v>
      </c>
      <c r="K24" s="29">
        <f t="shared" si="7"/>
        <v>0.15133079169364433</v>
      </c>
      <c r="L24" s="29">
        <f t="shared" si="8"/>
        <v>0.1855945650816167</v>
      </c>
      <c r="M24" s="31">
        <f t="shared" si="9"/>
        <v>3.4263773387972374</v>
      </c>
      <c r="N24" s="33">
        <f t="shared" si="10"/>
        <v>1.8870424223581093</v>
      </c>
      <c r="O24" s="33">
        <f t="shared" si="11"/>
        <v>1.681508243162515</v>
      </c>
      <c r="P24" s="29">
        <f t="shared" si="12"/>
        <v>0</v>
      </c>
      <c r="Q24" s="1"/>
    </row>
    <row r="25" spans="1:17" ht="20.100000000000001" customHeight="1" x14ac:dyDescent="0.3">
      <c r="A25" s="23" t="s">
        <v>64</v>
      </c>
      <c r="B25" s="24" t="s">
        <v>65</v>
      </c>
      <c r="C25" s="24" t="s">
        <v>66</v>
      </c>
      <c r="D25" s="25">
        <f t="shared" si="0"/>
        <v>3307.9816665232156</v>
      </c>
      <c r="E25" s="25">
        <f t="shared" si="1"/>
        <v>3926.4283813327902</v>
      </c>
      <c r="F25" s="27">
        <f t="shared" si="2"/>
        <v>0.18695590760621728</v>
      </c>
      <c r="G25" s="29">
        <f t="shared" si="3"/>
        <v>4.3071019084439874E-2</v>
      </c>
      <c r="H25" s="29">
        <f t="shared" si="4"/>
        <v>4.7371245667916416E-2</v>
      </c>
      <c r="I25" s="29">
        <f t="shared" si="5"/>
        <v>0.38342523631759295</v>
      </c>
      <c r="J25" s="29">
        <f t="shared" si="6"/>
        <v>0.39079907181293266</v>
      </c>
      <c r="K25" s="29">
        <f t="shared" si="7"/>
        <v>0.25297400574767631</v>
      </c>
      <c r="L25" s="29">
        <f t="shared" si="8"/>
        <v>0.27886578186025907</v>
      </c>
      <c r="M25" s="31">
        <f t="shared" si="9"/>
        <v>2.5891776112582754</v>
      </c>
      <c r="N25" s="33">
        <f t="shared" si="10"/>
        <v>0.17025867522294039</v>
      </c>
      <c r="O25" s="33">
        <f t="shared" si="11"/>
        <v>0.1698711306633324</v>
      </c>
      <c r="P25" s="29">
        <f t="shared" si="12"/>
        <v>0.99854004879267511</v>
      </c>
      <c r="Q25" s="1"/>
    </row>
    <row r="26" spans="1:17" ht="20.100000000000001" customHeight="1" x14ac:dyDescent="0.3">
      <c r="A26" s="23" t="s">
        <v>67</v>
      </c>
      <c r="B26" s="24" t="s">
        <v>68</v>
      </c>
      <c r="C26" s="24" t="s">
        <v>66</v>
      </c>
      <c r="D26" s="25">
        <f t="shared" si="0"/>
        <v>3385.6447876194106</v>
      </c>
      <c r="E26" s="25">
        <f t="shared" si="1"/>
        <v>3735.39801406077</v>
      </c>
      <c r="F26" s="27">
        <f t="shared" si="2"/>
        <v>0.10330476124380605</v>
      </c>
      <c r="G26" s="29">
        <f t="shared" si="3"/>
        <v>0.20670584653451754</v>
      </c>
      <c r="H26" s="29">
        <f t="shared" si="4"/>
        <v>0.23336010095621118</v>
      </c>
      <c r="I26" s="29">
        <f t="shared" si="5"/>
        <v>0.38748180506833463</v>
      </c>
      <c r="J26" s="29">
        <f t="shared" si="6"/>
        <v>0.39600261411635879</v>
      </c>
      <c r="K26" s="29">
        <f t="shared" si="7"/>
        <v>0.15031661973791724</v>
      </c>
      <c r="L26" s="29">
        <f t="shared" si="8"/>
        <v>0.1671008305552307</v>
      </c>
      <c r="M26" s="31">
        <f t="shared" si="9"/>
        <v>1.6784210817313461</v>
      </c>
      <c r="N26" s="33">
        <f t="shared" si="10"/>
        <v>1.3751363415097884</v>
      </c>
      <c r="O26" s="33">
        <f t="shared" si="11"/>
        <v>1.3965226874146521</v>
      </c>
      <c r="P26" s="29">
        <f t="shared" si="12"/>
        <v>3.1986535228989096E-3</v>
      </c>
      <c r="Q26" s="1"/>
    </row>
    <row r="27" spans="1:17" ht="20.100000000000001" customHeight="1" x14ac:dyDescent="0.3">
      <c r="A27" s="23" t="s">
        <v>69</v>
      </c>
      <c r="B27" s="24" t="s">
        <v>70</v>
      </c>
      <c r="C27" s="24" t="s">
        <v>71</v>
      </c>
      <c r="D27" s="25">
        <f t="shared" si="0"/>
        <v>5508.5895847650281</v>
      </c>
      <c r="E27" s="25">
        <f t="shared" si="1"/>
        <v>6158.8488167759897</v>
      </c>
      <c r="F27" s="27">
        <f t="shared" si="2"/>
        <v>0.11804459599048145</v>
      </c>
      <c r="G27" s="29">
        <f t="shared" si="3"/>
        <v>7.0044550484654661E-2</v>
      </c>
      <c r="H27" s="29">
        <f t="shared" si="4"/>
        <v>6.2120442492926614E-2</v>
      </c>
      <c r="I27" s="29">
        <f t="shared" si="5"/>
        <v>0.37213480118143455</v>
      </c>
      <c r="J27" s="29">
        <f t="shared" si="6"/>
        <v>0.37353390503679668</v>
      </c>
      <c r="K27" s="29">
        <f t="shared" si="7"/>
        <v>0.22244499484607122</v>
      </c>
      <c r="L27" s="29">
        <f t="shared" si="8"/>
        <v>0.27828797358497159</v>
      </c>
      <c r="M27" s="31">
        <f t="shared" si="9"/>
        <v>5.5842978738900371</v>
      </c>
      <c r="N27" s="33">
        <f t="shared" si="10"/>
        <v>0.31488481245947786</v>
      </c>
      <c r="O27" s="33">
        <f t="shared" si="11"/>
        <v>0.22322359709863263</v>
      </c>
      <c r="P27" s="29">
        <f t="shared" si="12"/>
        <v>0.99168564138361737</v>
      </c>
      <c r="Q27" s="1"/>
    </row>
    <row r="28" spans="1:17" ht="20.100000000000001" customHeight="1" x14ac:dyDescent="0.3">
      <c r="A28" s="23" t="s">
        <v>72</v>
      </c>
      <c r="B28" s="24" t="s">
        <v>73</v>
      </c>
      <c r="C28" s="24" t="s">
        <v>74</v>
      </c>
      <c r="D28" s="25">
        <f t="shared" si="0"/>
        <v>3096.3643283308306</v>
      </c>
      <c r="E28" s="25">
        <f t="shared" si="1"/>
        <v>4162.2729572777098</v>
      </c>
      <c r="F28" s="27">
        <f t="shared" si="2"/>
        <v>0.34424522308118788</v>
      </c>
      <c r="G28" s="29">
        <f t="shared" si="3"/>
        <v>3.8933137718430467E-2</v>
      </c>
      <c r="H28" s="29">
        <f t="shared" si="4"/>
        <v>7.1433530755143651E-2</v>
      </c>
      <c r="I28" s="29">
        <f t="shared" si="5"/>
        <v>0.30096673525409429</v>
      </c>
      <c r="J28" s="29">
        <f t="shared" si="6"/>
        <v>0.33158031932937859</v>
      </c>
      <c r="K28" s="29">
        <f t="shared" si="7"/>
        <v>0.33019806089870568</v>
      </c>
      <c r="L28" s="29">
        <f t="shared" si="8"/>
        <v>0.34880642724332822</v>
      </c>
      <c r="M28" s="31">
        <f t="shared" si="9"/>
        <v>1.860836634462254</v>
      </c>
      <c r="N28" s="33">
        <f t="shared" si="10"/>
        <v>0.11790843838532995</v>
      </c>
      <c r="O28" s="33">
        <f t="shared" si="11"/>
        <v>0.20479419292727494</v>
      </c>
      <c r="P28" s="29">
        <f t="shared" si="12"/>
        <v>0.9968079123924849</v>
      </c>
      <c r="Q28" s="1"/>
    </row>
    <row r="29" spans="1:17" ht="30" customHeight="1" x14ac:dyDescent="0.3">
      <c r="A29" s="23" t="s">
        <v>75</v>
      </c>
      <c r="B29" s="24" t="s">
        <v>76</v>
      </c>
      <c r="C29" s="24" t="s">
        <v>74</v>
      </c>
      <c r="D29" s="25">
        <f t="shared" si="0"/>
        <v>1695.4742609317666</v>
      </c>
      <c r="E29" s="25">
        <f t="shared" si="1"/>
        <v>1936.04111631059</v>
      </c>
      <c r="F29" s="27">
        <f t="shared" si="2"/>
        <v>0.1418876481478506</v>
      </c>
      <c r="G29" s="29">
        <f t="shared" si="3"/>
        <v>0.24025398938918285</v>
      </c>
      <c r="H29" s="29">
        <f t="shared" si="4"/>
        <v>0.23671110816938398</v>
      </c>
      <c r="I29" s="29">
        <f t="shared" si="5"/>
        <v>0.3489181323695657</v>
      </c>
      <c r="J29" s="29">
        <f t="shared" si="6"/>
        <v>0.34439059856844423</v>
      </c>
      <c r="K29" s="29">
        <f t="shared" si="7"/>
        <v>0.17759268566984596</v>
      </c>
      <c r="L29" s="29">
        <f t="shared" si="8"/>
        <v>0.21272980513496761</v>
      </c>
      <c r="M29" s="31">
        <f t="shared" si="9"/>
        <v>3.5137119465121658</v>
      </c>
      <c r="N29" s="33">
        <f t="shared" si="10"/>
        <v>1.3528371874268939</v>
      </c>
      <c r="O29" s="33">
        <f t="shared" si="11"/>
        <v>1.1127312790946304</v>
      </c>
      <c r="P29" s="29">
        <f t="shared" si="12"/>
        <v>3.4080899971824521E-3</v>
      </c>
      <c r="Q29" s="1"/>
    </row>
    <row r="30" spans="1:17" ht="31.5" customHeight="1" x14ac:dyDescent="0.3">
      <c r="A30" s="23" t="s">
        <v>77</v>
      </c>
      <c r="B30" s="24" t="s">
        <v>78</v>
      </c>
      <c r="C30" s="24" t="s">
        <v>79</v>
      </c>
      <c r="D30" s="25">
        <f t="shared" si="0"/>
        <v>4052.9391418432533</v>
      </c>
      <c r="E30" s="25">
        <f t="shared" si="1"/>
        <v>5147.2034778952402</v>
      </c>
      <c r="F30" s="27">
        <f t="shared" si="2"/>
        <v>0.26999278739584565</v>
      </c>
      <c r="G30" s="29">
        <f t="shared" si="3"/>
        <v>4.5425006861962491E-2</v>
      </c>
      <c r="H30" s="29">
        <f t="shared" si="4"/>
        <v>5.1224592932270184E-2</v>
      </c>
      <c r="I30" s="29">
        <f t="shared" si="5"/>
        <v>0.34379666861830788</v>
      </c>
      <c r="J30" s="29">
        <f t="shared" si="6"/>
        <v>0.37223043689724028</v>
      </c>
      <c r="K30" s="29">
        <f t="shared" si="7"/>
        <v>0.27022279704969687</v>
      </c>
      <c r="L30" s="29">
        <f t="shared" si="8"/>
        <v>0.26372798051004076</v>
      </c>
      <c r="M30" s="31">
        <f t="shared" si="9"/>
        <v>-0.64948165396561119</v>
      </c>
      <c r="N30" s="33">
        <f t="shared" si="10"/>
        <v>0.16810205266881442</v>
      </c>
      <c r="O30" s="33">
        <f t="shared" si="11"/>
        <v>0.19423268184590653</v>
      </c>
      <c r="P30" s="29">
        <f t="shared" si="12"/>
        <v>0.99928911679590626</v>
      </c>
      <c r="Q30" s="1"/>
    </row>
    <row r="31" spans="1:17" ht="20.100000000000001" customHeight="1" x14ac:dyDescent="0.3">
      <c r="A31" s="23" t="s">
        <v>80</v>
      </c>
      <c r="B31" s="24" t="s">
        <v>81</v>
      </c>
      <c r="C31" s="24" t="s">
        <v>82</v>
      </c>
      <c r="D31" s="25">
        <f t="shared" si="0"/>
        <v>808.78015060125244</v>
      </c>
      <c r="E31" s="25">
        <f t="shared" si="1"/>
        <v>1284.34296698512</v>
      </c>
      <c r="F31" s="27">
        <f t="shared" si="2"/>
        <v>0.58800010859605178</v>
      </c>
      <c r="G31" s="29">
        <f t="shared" si="3"/>
        <v>7.7495625136629664E-2</v>
      </c>
      <c r="H31" s="29">
        <f t="shared" si="4"/>
        <v>8.4100048988665035E-2</v>
      </c>
      <c r="I31" s="29">
        <f t="shared" si="5"/>
        <v>0.41061139028974813</v>
      </c>
      <c r="J31" s="29">
        <f t="shared" si="6"/>
        <v>0.4901258048552829</v>
      </c>
      <c r="K31" s="29">
        <f t="shared" si="7"/>
        <v>0.20865581732981378</v>
      </c>
      <c r="L31" s="29">
        <f t="shared" si="8"/>
        <v>0.11915539943092476</v>
      </c>
      <c r="M31" s="31">
        <f t="shared" si="9"/>
        <v>-8.9500417898889015</v>
      </c>
      <c r="N31" s="33">
        <f t="shared" si="10"/>
        <v>0.37140409564587157</v>
      </c>
      <c r="O31" s="33">
        <f t="shared" si="11"/>
        <v>0.70580141051365808</v>
      </c>
      <c r="P31" s="29">
        <f t="shared" si="12"/>
        <v>0.99693061410108907</v>
      </c>
      <c r="Q31" s="1"/>
    </row>
    <row r="32" spans="1:17" ht="20.100000000000001" customHeight="1" x14ac:dyDescent="0.3">
      <c r="A32" s="23" t="s">
        <v>83</v>
      </c>
      <c r="B32" s="24" t="s">
        <v>84</v>
      </c>
      <c r="C32" s="24" t="s">
        <v>82</v>
      </c>
      <c r="D32" s="25">
        <f t="shared" si="0"/>
        <v>1292.711645154636</v>
      </c>
      <c r="E32" s="25">
        <f t="shared" si="1"/>
        <v>1364.4172418726</v>
      </c>
      <c r="F32" s="27">
        <f t="shared" si="2"/>
        <v>5.5469134966589229E-2</v>
      </c>
      <c r="G32" s="29">
        <f t="shared" si="3"/>
        <v>0.36332486846503259</v>
      </c>
      <c r="H32" s="29">
        <f t="shared" si="4"/>
        <v>0.28844319813465585</v>
      </c>
      <c r="I32" s="29">
        <f t="shared" si="5"/>
        <v>0.39650149848138533</v>
      </c>
      <c r="J32" s="29">
        <f t="shared" si="6"/>
        <v>0.38467505356875259</v>
      </c>
      <c r="K32" s="29">
        <f t="shared" si="7"/>
        <v>8.8166301812257999E-2</v>
      </c>
      <c r="L32" s="29">
        <f t="shared" si="8"/>
        <v>0.12406704026173625</v>
      </c>
      <c r="M32" s="31">
        <f t="shared" si="9"/>
        <v>3.5900738449478249</v>
      </c>
      <c r="N32" s="33">
        <f t="shared" si="10"/>
        <v>4.1209040301894406</v>
      </c>
      <c r="O32" s="33">
        <f t="shared" si="11"/>
        <v>2.3248978739731827</v>
      </c>
      <c r="P32" s="29">
        <f t="shared" si="12"/>
        <v>0</v>
      </c>
      <c r="Q32" s="1"/>
    </row>
    <row r="33" spans="1:17" ht="24" customHeight="1" x14ac:dyDescent="0.3">
      <c r="A33" s="54" t="s">
        <v>85</v>
      </c>
      <c r="B33" s="54"/>
      <c r="C33" s="54"/>
      <c r="D33" s="26">
        <f>SUM(D6:D32)</f>
        <v>136509.52931152258</v>
      </c>
      <c r="E33" s="26">
        <f>SUM(E6:E32)</f>
        <v>160690.59633463409</v>
      </c>
      <c r="F33" s="28">
        <f t="shared" si="2"/>
        <v>0.17713830781680384</v>
      </c>
      <c r="G33" s="30">
        <f>SUMPRODUCT(D6:D32,G6:G32)/D33</f>
        <v>0.19839085182636748</v>
      </c>
      <c r="H33" s="30">
        <f>SUMPRODUCT(E6:E32,H6:H32)/E33</f>
        <v>0.18484552613183738</v>
      </c>
      <c r="I33" s="30">
        <f>SUMPRODUCT(D6:D32,I6:I32)/D33</f>
        <v>0.3540507110516668</v>
      </c>
      <c r="J33" s="30">
        <f>SUMPRODUCT(E6:E32,J6:J32)/E33</f>
        <v>0.36615081753739864</v>
      </c>
      <c r="K33" s="30">
        <f>SUMPRODUCT(D6:D32,K6:K32)/D33</f>
        <v>0.17862294630105532</v>
      </c>
      <c r="L33" s="30">
        <f>SUMPRODUCT(E6:E32,L6:L32)/E33</f>
        <v>0.21059080825113147</v>
      </c>
      <c r="M33" s="32">
        <f t="shared" si="9"/>
        <v>3.1967861950076144</v>
      </c>
      <c r="N33" s="34">
        <f t="shared" si="10"/>
        <v>1.110668343203761</v>
      </c>
      <c r="O33" s="34">
        <f t="shared" si="11"/>
        <v>0.87774736070820047</v>
      </c>
      <c r="P33" s="30">
        <f>SUMPRODUCT(E6:E32,P6:P32)/E33</f>
        <v>0.50801577329823011</v>
      </c>
      <c r="Q33" s="1"/>
    </row>
    <row r="34" spans="1:17" ht="18" customHeight="1" x14ac:dyDescent="0.3">
      <c r="A34" s="1"/>
      <c r="B34" s="1"/>
      <c r="C34" s="1"/>
      <c r="D34" s="1"/>
      <c r="E34" s="1"/>
      <c r="F34" s="1"/>
      <c r="G34" s="1"/>
      <c r="H34" s="1"/>
      <c r="I34" s="1"/>
      <c r="J34" s="1"/>
      <c r="K34" s="1"/>
      <c r="L34" s="1"/>
      <c r="M34" s="1"/>
      <c r="N34" s="1"/>
      <c r="O34" s="1"/>
      <c r="P34" s="1"/>
      <c r="Q34" s="1"/>
    </row>
    <row r="35" spans="1:17" ht="23.1" customHeight="1" x14ac:dyDescent="0.3">
      <c r="A35" s="7" t="s">
        <v>86</v>
      </c>
      <c r="B35" s="47" t="s">
        <v>87</v>
      </c>
      <c r="C35" s="47"/>
      <c r="D35" s="47"/>
      <c r="E35" s="47"/>
      <c r="F35" s="47"/>
      <c r="G35" s="47"/>
      <c r="H35" s="47"/>
      <c r="I35" s="47"/>
      <c r="J35" s="47"/>
      <c r="K35" s="47"/>
      <c r="L35" s="47"/>
      <c r="M35" s="47"/>
      <c r="N35" s="47"/>
      <c r="O35" s="47"/>
      <c r="P35" s="47"/>
      <c r="Q35" s="1"/>
    </row>
    <row r="36" spans="1:17" ht="23.1" customHeight="1" x14ac:dyDescent="0.3">
      <c r="A36" s="7" t="s">
        <v>88</v>
      </c>
      <c r="B36" s="47" t="s">
        <v>89</v>
      </c>
      <c r="C36" s="47"/>
      <c r="D36" s="47"/>
      <c r="E36" s="47"/>
      <c r="F36" s="47"/>
      <c r="G36" s="47"/>
      <c r="H36" s="47"/>
      <c r="I36" s="47"/>
      <c r="J36" s="47"/>
      <c r="K36" s="47"/>
      <c r="L36" s="47"/>
      <c r="M36" s="47"/>
      <c r="N36" s="47"/>
      <c r="O36" s="47"/>
      <c r="P36" s="47"/>
      <c r="Q36" s="1"/>
    </row>
    <row r="37" spans="1:17" ht="23.1" customHeight="1" x14ac:dyDescent="0.3">
      <c r="A37" s="7" t="s">
        <v>90</v>
      </c>
      <c r="B37" s="47" t="s">
        <v>91</v>
      </c>
      <c r="C37" s="47"/>
      <c r="D37" s="47"/>
      <c r="E37" s="47"/>
      <c r="F37" s="47"/>
      <c r="G37" s="47"/>
      <c r="H37" s="47"/>
      <c r="I37" s="47"/>
      <c r="J37" s="47"/>
      <c r="K37" s="47"/>
      <c r="L37" s="47"/>
      <c r="M37" s="47"/>
      <c r="N37" s="47"/>
      <c r="O37" s="47"/>
      <c r="P37" s="47"/>
      <c r="Q37" s="1"/>
    </row>
    <row r="38" spans="1:17" ht="18" customHeight="1" x14ac:dyDescent="0.3">
      <c r="A38" s="1"/>
      <c r="B38" s="1"/>
      <c r="C38" s="1"/>
      <c r="D38" s="1"/>
      <c r="E38" s="1"/>
      <c r="F38" s="1"/>
      <c r="G38" s="1"/>
      <c r="H38" s="1"/>
      <c r="I38" s="1"/>
      <c r="J38" s="1"/>
      <c r="K38" s="1"/>
      <c r="L38" s="1"/>
      <c r="M38" s="1"/>
      <c r="N38" s="1"/>
      <c r="O38" s="1"/>
      <c r="P38" s="1"/>
      <c r="Q38" s="1"/>
    </row>
    <row r="39" spans="1:17" ht="18" customHeight="1" x14ac:dyDescent="0.3">
      <c r="A39" s="1"/>
      <c r="B39" s="1"/>
      <c r="C39" s="1"/>
      <c r="D39" s="1"/>
      <c r="E39" s="1"/>
      <c r="F39" s="1"/>
      <c r="G39" s="1"/>
      <c r="H39" s="1"/>
      <c r="I39" s="1"/>
      <c r="J39" s="1"/>
      <c r="K39" s="1"/>
      <c r="L39" s="1"/>
      <c r="M39" s="1"/>
      <c r="N39" s="1"/>
      <c r="O39" s="1"/>
      <c r="P39" s="1"/>
      <c r="Q39" s="1"/>
    </row>
    <row r="40" spans="1:17" ht="18" customHeight="1" x14ac:dyDescent="0.3">
      <c r="A40" s="1"/>
      <c r="B40" s="1"/>
      <c r="C40" s="1"/>
      <c r="D40" s="1"/>
      <c r="E40" s="1"/>
      <c r="F40" s="1"/>
      <c r="G40" s="1"/>
      <c r="H40" s="1"/>
      <c r="I40" s="1"/>
      <c r="J40" s="1"/>
      <c r="K40" s="1"/>
      <c r="L40" s="1"/>
      <c r="M40" s="1"/>
      <c r="N40" s="1"/>
      <c r="O40" s="1"/>
      <c r="P40" s="1"/>
      <c r="Q40" s="1"/>
    </row>
    <row r="41" spans="1:17" ht="18" customHeight="1" x14ac:dyDescent="0.3">
      <c r="A41" s="52" t="s">
        <v>92</v>
      </c>
      <c r="B41" s="52"/>
      <c r="C41" s="52"/>
      <c r="D41" s="52"/>
      <c r="E41" s="52"/>
      <c r="F41" s="52"/>
      <c r="G41" s="52"/>
      <c r="H41" s="52"/>
      <c r="I41" s="52"/>
      <c r="J41" s="52"/>
      <c r="K41" s="52"/>
      <c r="L41" s="52"/>
      <c r="M41" s="52"/>
      <c r="N41" s="52"/>
      <c r="O41" s="52"/>
      <c r="P41" s="52"/>
      <c r="Q41" s="1"/>
    </row>
    <row r="42" spans="1:17" ht="18" customHeight="1" x14ac:dyDescent="0.3">
      <c r="A42" s="1"/>
      <c r="B42" s="1"/>
      <c r="C42" s="1"/>
      <c r="D42" s="1"/>
      <c r="E42" s="1"/>
      <c r="F42" s="1"/>
      <c r="G42" s="1"/>
      <c r="H42" s="1"/>
      <c r="I42" s="1"/>
      <c r="J42" s="1"/>
      <c r="K42" s="1"/>
      <c r="L42" s="1"/>
      <c r="M42" s="1"/>
      <c r="N42" s="1"/>
      <c r="O42" s="1"/>
      <c r="P42" s="1"/>
      <c r="Q42" s="1"/>
    </row>
    <row r="43" spans="1:17" ht="42" customHeight="1" x14ac:dyDescent="0.3">
      <c r="A43" s="55" t="s">
        <v>93</v>
      </c>
      <c r="B43" s="55"/>
      <c r="C43" s="55"/>
      <c r="D43" s="19" t="s">
        <v>5</v>
      </c>
      <c r="E43" s="19" t="s">
        <v>6</v>
      </c>
      <c r="F43" s="19" t="s">
        <v>7</v>
      </c>
      <c r="G43" s="19" t="s">
        <v>8</v>
      </c>
      <c r="H43" s="19" t="s">
        <v>9</v>
      </c>
      <c r="I43" s="19" t="s">
        <v>10</v>
      </c>
      <c r="J43" s="19" t="s">
        <v>11</v>
      </c>
      <c r="K43" s="19" t="s">
        <v>12</v>
      </c>
      <c r="L43" s="19" t="s">
        <v>13</v>
      </c>
      <c r="M43" s="19" t="s">
        <v>14</v>
      </c>
      <c r="N43" s="19" t="s">
        <v>15</v>
      </c>
      <c r="O43" s="19" t="s">
        <v>16</v>
      </c>
      <c r="P43" s="19" t="s">
        <v>17</v>
      </c>
      <c r="Q43" s="1"/>
    </row>
    <row r="44" spans="1:17" ht="26.1" customHeight="1" x14ac:dyDescent="0.3">
      <c r="A44" s="44" t="s">
        <v>94</v>
      </c>
      <c r="B44" s="44"/>
      <c r="C44" s="44"/>
      <c r="D44" s="21">
        <f>SUMIFS($D$6:$D$32,$A$6:$A$32,"21E3")+SUMIFS($D$6:$D$32,$A$6:$A$32,"56B1")</f>
        <v>13354.344501665131</v>
      </c>
      <c r="E44" s="21">
        <f>SUMIFS($E$6:$E$32,$A$6:$A$32,"21E3")+SUMIFS($E$6:$E$32,$A$6:$A$32,"56B1")</f>
        <v>14380.561442597729</v>
      </c>
      <c r="F44" s="35">
        <f>E44/D44-1</f>
        <v>7.6845175051807324E-2</v>
      </c>
      <c r="G44" s="22">
        <f>(SUMPRODUCT(($A$6:$A$32="21E3")*$D$6:$D$32*$G$6:$G$32)+SUMPRODUCT(($A$6:$A$32="56B1")*$D$6:$D$32*$G$6:$G$32))/D44</f>
        <v>0.2918434599143927</v>
      </c>
      <c r="H44" s="22">
        <f>(SUMPRODUCT(($A$6:$A$32="21E3")*$E$6:$E$32*$H$6:$H$32)+SUMPRODUCT(($A$6:$A$32="56B1")*$E$6:$E$32*$H$6:$H$32))/E44</f>
        <v>0.23635715847654071</v>
      </c>
      <c r="I44" s="22">
        <f>(SUMPRODUCT(($A$6:$A$32="21E3")*$D$6:$D$32*$I$6:$I$32)+SUMPRODUCT(($A$6:$A$32="56B1")*$D$6:$D$32*$I$6:$I$32))/D44</f>
        <v>0.34980046978199525</v>
      </c>
      <c r="J44" s="22">
        <f>(SUMPRODUCT(($A$6:$A$32="21E3")*$E$6:$E$32*$J$6:$J$32)+SUMPRODUCT(($A$6:$A$32="56B1")*$E$6:$E$32*$J$6:$J$32))/E44</f>
        <v>0.35650258305591392</v>
      </c>
      <c r="K44" s="22">
        <f>(SUMPRODUCT(($A$6:$A$32="21E3")*$D$6:$D$32*$K$6:$K$32)+SUMPRODUCT(($A$6:$A$32="56B1")*$D$6:$D$32*$K$6:$K$32))/D44</f>
        <v>0.11872142457610206</v>
      </c>
      <c r="L44" s="22">
        <f>(SUMPRODUCT(($A$6:$A$32="21E3")*$E$6:$E$32*$L$6:$L$32)+SUMPRODUCT(($A$6:$A$32="56B1")*$E$6:$E$32*$L$6:$L$32))/E44</f>
        <v>0.18513310999605032</v>
      </c>
      <c r="M44" s="36">
        <f>(L44-K44)*100</f>
        <v>6.6411685419948254</v>
      </c>
      <c r="N44" s="37">
        <f>G44/K44</f>
        <v>2.4582206704175542</v>
      </c>
      <c r="O44" s="37">
        <f>H44/L44</f>
        <v>1.2766876680329262</v>
      </c>
      <c r="P44" s="22">
        <f>(SUMPRODUCT(($A$6:$A$32="21E3")*$E$6:$E$32*$P$6:$P$32)+SUMPRODUCT(($A$6:$A$32="56B1")*$E$6:$E$32*$P$6:$P$32))/E44</f>
        <v>0.49604415939840502</v>
      </c>
      <c r="Q44" s="1"/>
    </row>
    <row r="45" spans="1:17" ht="26.1" customHeight="1" x14ac:dyDescent="0.3">
      <c r="A45" s="44" t="s">
        <v>95</v>
      </c>
      <c r="B45" s="44"/>
      <c r="C45" s="44"/>
      <c r="D45" s="21">
        <f>SUMIFS($D$6:$D$32,$A$6:$A$32,"21E4")+SUMIFS($D$6:$D$32,$A$6:$A$32,"56B2")</f>
        <v>6805.3687044097496</v>
      </c>
      <c r="E45" s="21">
        <f>SUMIFS($E$6:$E$32,$A$6:$A$32,"21E4")+SUMIFS($E$6:$E$32,$A$6:$A$32,"56B2")</f>
        <v>12116.63049393789</v>
      </c>
      <c r="F45" s="35">
        <f>E45/D45-1</f>
        <v>0.78045173159928027</v>
      </c>
      <c r="G45" s="22">
        <f>(SUMPRODUCT(($A$6:$A$32="21E4")*$D$6:$D$32*$G$6:$G$32)+SUMPRODUCT(($A$6:$A$32="56B2")*$D$6:$D$32*$G$6:$G$32))/D45</f>
        <v>0.29733638433224535</v>
      </c>
      <c r="H45" s="22">
        <f>(SUMPRODUCT(($A$6:$A$32="21E4")*$E$6:$E$32*$H$6:$H$32)+SUMPRODUCT(($A$6:$A$32="56B2")*$E$6:$E$32*$H$6:$H$32))/E45</f>
        <v>0.29358026830726464</v>
      </c>
      <c r="I45" s="22">
        <f>(SUMPRODUCT(($A$6:$A$32="21E4")*$D$6:$D$32*$I$6:$I$32)+SUMPRODUCT(($A$6:$A$32="56B2")*$D$6:$D$32*$I$6:$I$32))/D45</f>
        <v>0.36948145936072185</v>
      </c>
      <c r="J45" s="22">
        <f>(SUMPRODUCT(($A$6:$A$32="21E4")*$E$6:$E$32*$J$6:$J$32)+SUMPRODUCT(($A$6:$A$32="56B2")*$E$6:$E$32*$J$6:$J$32))/E45</f>
        <v>0.44361486602392819</v>
      </c>
      <c r="K45" s="22">
        <f>(SUMPRODUCT(($A$6:$A$32="21E4")*$D$6:$D$32*$K$6:$K$32)+SUMPRODUCT(($A$6:$A$32="56B2")*$D$6:$D$32*$K$6:$K$32))/D45</f>
        <v>0.11550593705346376</v>
      </c>
      <c r="L45" s="22">
        <f>(SUMPRODUCT(($A$6:$A$32="21E4")*$E$6:$E$32*$L$6:$L$32)+SUMPRODUCT(($A$6:$A$32="56B2")*$E$6:$E$32*$L$6:$L$32))/E45</f>
        <v>0.10423001088985727</v>
      </c>
      <c r="M45" s="36">
        <f>(L45-K45)*100</f>
        <v>-1.1275926163606496</v>
      </c>
      <c r="N45" s="37">
        <f>G45/K45</f>
        <v>2.5742086676862201</v>
      </c>
      <c r="O45" s="37">
        <f>H45/L45</f>
        <v>2.81665775337488</v>
      </c>
      <c r="P45" s="22">
        <f>(SUMPRODUCT(($A$6:$A$32="21E4")*$E$6:$E$32*$P$6:$P$32)+SUMPRODUCT(($A$6:$A$32="56B2")*$E$6:$E$32*$P$6:$P$32))/E45</f>
        <v>0.68580928992472046</v>
      </c>
      <c r="Q45" s="1"/>
    </row>
    <row r="46" spans="1:17" ht="18" customHeight="1" x14ac:dyDescent="0.3">
      <c r="A46" s="1"/>
      <c r="B46" s="1"/>
      <c r="C46" s="1"/>
      <c r="D46" s="1"/>
      <c r="E46" s="1"/>
      <c r="F46" s="1"/>
      <c r="G46" s="1"/>
      <c r="H46" s="1"/>
      <c r="I46" s="1"/>
      <c r="J46" s="1"/>
      <c r="K46" s="1"/>
      <c r="L46" s="1"/>
      <c r="M46" s="1"/>
      <c r="N46" s="1"/>
      <c r="O46" s="1"/>
      <c r="P46" s="1"/>
      <c r="Q46" s="1"/>
    </row>
    <row r="47" spans="1:17" ht="24.9" customHeight="1" x14ac:dyDescent="0.3">
      <c r="A47" s="7" t="s">
        <v>86</v>
      </c>
      <c r="B47" s="47" t="s">
        <v>96</v>
      </c>
      <c r="C47" s="47"/>
      <c r="D47" s="47"/>
      <c r="E47" s="47"/>
      <c r="F47" s="47"/>
      <c r="G47" s="47"/>
      <c r="H47" s="47"/>
      <c r="I47" s="47"/>
      <c r="J47" s="47"/>
      <c r="K47" s="47"/>
      <c r="L47" s="47"/>
      <c r="M47" s="47"/>
      <c r="N47" s="47"/>
      <c r="O47" s="47"/>
      <c r="P47" s="47"/>
      <c r="Q47" s="1"/>
    </row>
    <row r="48" spans="1:17" ht="18" customHeight="1" x14ac:dyDescent="0.3">
      <c r="A48" s="1"/>
      <c r="B48" s="1"/>
      <c r="C48" s="1"/>
      <c r="D48" s="1"/>
      <c r="E48" s="1"/>
      <c r="F48" s="1"/>
      <c r="G48" s="1"/>
      <c r="H48" s="1"/>
      <c r="I48" s="1"/>
      <c r="J48" s="1"/>
      <c r="K48" s="1"/>
      <c r="L48" s="1"/>
      <c r="M48" s="1"/>
      <c r="N48" s="1"/>
      <c r="O48" s="1"/>
      <c r="P48" s="1"/>
      <c r="Q48" s="1"/>
    </row>
    <row r="49" spans="1:17" ht="18" customHeight="1" x14ac:dyDescent="0.3">
      <c r="A49" s="1"/>
      <c r="B49" s="1"/>
      <c r="C49" s="1"/>
      <c r="D49" s="1"/>
      <c r="E49" s="1"/>
      <c r="F49" s="1"/>
      <c r="G49" s="1"/>
      <c r="H49" s="1"/>
      <c r="I49" s="1"/>
      <c r="J49" s="1"/>
      <c r="K49" s="1"/>
      <c r="L49" s="1"/>
      <c r="M49" s="1"/>
      <c r="N49" s="1"/>
      <c r="O49" s="1"/>
      <c r="P49" s="1"/>
      <c r="Q49" s="1"/>
    </row>
    <row r="50" spans="1:17" ht="18" customHeight="1" x14ac:dyDescent="0.3">
      <c r="A50" s="1"/>
      <c r="B50" s="1"/>
      <c r="C50" s="1"/>
      <c r="D50" s="1"/>
      <c r="E50" s="1"/>
      <c r="F50" s="1"/>
      <c r="G50" s="1"/>
      <c r="H50" s="1"/>
      <c r="I50" s="1"/>
      <c r="J50" s="1"/>
      <c r="K50" s="1"/>
      <c r="L50" s="1"/>
      <c r="M50" s="1"/>
      <c r="N50" s="1"/>
      <c r="O50" s="1"/>
      <c r="P50" s="1"/>
      <c r="Q50" s="1"/>
    </row>
    <row r="51" spans="1:17" ht="18" customHeight="1" x14ac:dyDescent="0.3">
      <c r="A51" s="1"/>
      <c r="B51" s="1"/>
      <c r="C51" s="1"/>
      <c r="D51" s="1"/>
      <c r="E51" s="1"/>
      <c r="F51" s="1"/>
      <c r="G51" s="1"/>
      <c r="H51" s="1"/>
      <c r="I51" s="1"/>
      <c r="J51" s="1"/>
      <c r="K51" s="1"/>
      <c r="L51" s="1"/>
      <c r="M51" s="1"/>
      <c r="N51" s="1"/>
      <c r="O51" s="1"/>
      <c r="P51" s="1"/>
      <c r="Q51" s="1"/>
    </row>
    <row r="52" spans="1:17" ht="18" customHeight="1" x14ac:dyDescent="0.3">
      <c r="A52" s="1"/>
      <c r="B52" s="1"/>
      <c r="C52" s="1"/>
      <c r="D52" s="1"/>
      <c r="E52" s="1"/>
      <c r="F52" s="1"/>
      <c r="G52" s="1"/>
      <c r="H52" s="1"/>
      <c r="I52" s="1"/>
      <c r="J52" s="1"/>
      <c r="K52" s="1"/>
      <c r="L52" s="1"/>
      <c r="M52" s="1"/>
      <c r="N52" s="1"/>
      <c r="O52" s="1"/>
      <c r="P52" s="1"/>
      <c r="Q52" s="1"/>
    </row>
    <row r="53" spans="1:17" ht="18" customHeight="1" x14ac:dyDescent="0.3">
      <c r="A53" s="52" t="s">
        <v>97</v>
      </c>
      <c r="B53" s="52"/>
      <c r="C53" s="52"/>
      <c r="D53" s="52"/>
      <c r="E53" s="52"/>
      <c r="F53" s="52"/>
      <c r="G53" s="52"/>
      <c r="H53" s="52"/>
      <c r="I53" s="52"/>
      <c r="J53" s="52"/>
      <c r="K53" s="52"/>
      <c r="L53" s="52"/>
      <c r="M53" s="52"/>
      <c r="N53" s="52"/>
      <c r="O53" s="52"/>
      <c r="P53" s="52"/>
      <c r="Q53" s="1"/>
    </row>
    <row r="54" spans="1:17" ht="18" customHeight="1" x14ac:dyDescent="0.3">
      <c r="A54" s="53" t="s">
        <v>98</v>
      </c>
      <c r="B54" s="53"/>
      <c r="C54" s="53"/>
      <c r="D54" s="53"/>
      <c r="E54" s="53"/>
      <c r="F54" s="53"/>
      <c r="G54" s="53"/>
      <c r="H54" s="53"/>
      <c r="I54" s="53"/>
      <c r="J54" s="53"/>
      <c r="K54" s="53"/>
      <c r="L54" s="53"/>
      <c r="M54" s="53"/>
      <c r="N54" s="53"/>
      <c r="O54" s="53"/>
      <c r="P54" s="53"/>
      <c r="Q54" s="1"/>
    </row>
    <row r="55" spans="1:17" ht="42" customHeight="1" x14ac:dyDescent="0.3">
      <c r="A55" s="19" t="s">
        <v>2</v>
      </c>
      <c r="B55" s="19" t="s">
        <v>3</v>
      </c>
      <c r="C55" s="19" t="s">
        <v>4</v>
      </c>
      <c r="D55" s="19" t="s">
        <v>5</v>
      </c>
      <c r="E55" s="19" t="s">
        <v>8</v>
      </c>
      <c r="F55" s="19" t="s">
        <v>10</v>
      </c>
      <c r="G55" s="19" t="s">
        <v>99</v>
      </c>
      <c r="H55" s="19" t="s">
        <v>12</v>
      </c>
      <c r="I55" s="19" t="s">
        <v>100</v>
      </c>
      <c r="J55" s="19" t="s">
        <v>6</v>
      </c>
      <c r="K55" s="19" t="s">
        <v>9</v>
      </c>
      <c r="L55" s="19" t="s">
        <v>11</v>
      </c>
      <c r="M55" s="19" t="s">
        <v>101</v>
      </c>
      <c r="N55" s="19" t="s">
        <v>13</v>
      </c>
      <c r="O55" s="19" t="s">
        <v>102</v>
      </c>
      <c r="P55" s="19" t="s">
        <v>17</v>
      </c>
      <c r="Q55" s="19" t="s">
        <v>103</v>
      </c>
    </row>
    <row r="56" spans="1:17" ht="30" customHeight="1" x14ac:dyDescent="0.3">
      <c r="A56" s="20" t="s">
        <v>18</v>
      </c>
      <c r="B56" s="3" t="s">
        <v>19</v>
      </c>
      <c r="C56" s="3" t="s">
        <v>20</v>
      </c>
      <c r="D56" s="21">
        <v>7188.7963799939362</v>
      </c>
      <c r="E56" s="21">
        <v>443.95260761951863</v>
      </c>
      <c r="F56" s="21">
        <v>2648.5192646867176</v>
      </c>
      <c r="G56" s="21">
        <v>2418.3398125910448</v>
      </c>
      <c r="H56" s="21">
        <v>1677.984695096668</v>
      </c>
      <c r="I56" s="21">
        <v>671.24938553580591</v>
      </c>
      <c r="J56" s="21">
        <v>11596.696373025699</v>
      </c>
      <c r="K56" s="21">
        <v>607.51012620237805</v>
      </c>
      <c r="L56" s="21">
        <v>4384.0511019122396</v>
      </c>
      <c r="M56" s="21">
        <v>3489.99363575391</v>
      </c>
      <c r="N56" s="21">
        <v>3115.1415091571398</v>
      </c>
      <c r="O56" s="21">
        <v>1486.8202487691101</v>
      </c>
      <c r="P56" s="22">
        <v>0.99580125559932553</v>
      </c>
      <c r="Q56" s="22">
        <v>0.8874760711444909</v>
      </c>
    </row>
    <row r="57" spans="1:17" ht="30" customHeight="1" x14ac:dyDescent="0.3">
      <c r="A57" s="20" t="s">
        <v>21</v>
      </c>
      <c r="B57" s="3" t="s">
        <v>22</v>
      </c>
      <c r="C57" s="3" t="s">
        <v>20</v>
      </c>
      <c r="D57" s="21">
        <v>7490.6535454675814</v>
      </c>
      <c r="E57" s="21">
        <v>1022.9797423675809</v>
      </c>
      <c r="F57" s="21">
        <v>2817.8610609930033</v>
      </c>
      <c r="G57" s="21">
        <v>2120.4372065414282</v>
      </c>
      <c r="H57" s="21">
        <v>1529.3755355655958</v>
      </c>
      <c r="I57" s="21">
        <v>636.44511590773266</v>
      </c>
      <c r="J57" s="21">
        <v>6506.7721291601702</v>
      </c>
      <c r="K57" s="21">
        <v>786.26661531861896</v>
      </c>
      <c r="L57" s="21">
        <v>2168.1103733315799</v>
      </c>
      <c r="M57" s="21">
        <v>1890.7877686020199</v>
      </c>
      <c r="N57" s="21">
        <v>1661.60737190795</v>
      </c>
      <c r="O57" s="21">
        <v>735.028521849924</v>
      </c>
      <c r="P57" s="22">
        <v>9.9808872404674449E-4</v>
      </c>
      <c r="Q57" s="22">
        <v>0.66537519877431317</v>
      </c>
    </row>
    <row r="58" spans="1:17" ht="30" customHeight="1" x14ac:dyDescent="0.3">
      <c r="A58" s="20" t="s">
        <v>23</v>
      </c>
      <c r="B58" s="3" t="s">
        <v>24</v>
      </c>
      <c r="C58" s="3" t="s">
        <v>20</v>
      </c>
      <c r="D58" s="21">
        <v>8711.110337996839</v>
      </c>
      <c r="E58" s="21">
        <v>2513.5228906031957</v>
      </c>
      <c r="F58" s="21">
        <v>3315.6648771223659</v>
      </c>
      <c r="G58" s="21">
        <v>1947.0387528243768</v>
      </c>
      <c r="H58" s="21">
        <v>934.88381744690832</v>
      </c>
      <c r="I58" s="21">
        <v>374.50779342962369</v>
      </c>
      <c r="J58" s="21">
        <v>12043.167589749</v>
      </c>
      <c r="K58" s="21">
        <v>2722.43375263189</v>
      </c>
      <c r="L58" s="21">
        <v>4145.7228207423996</v>
      </c>
      <c r="M58" s="21">
        <v>2936.6004893883901</v>
      </c>
      <c r="N58" s="21">
        <v>2238.4105269863298</v>
      </c>
      <c r="O58" s="21">
        <v>1000.04711781324</v>
      </c>
      <c r="P58" s="22">
        <v>9.76708542905188E-4</v>
      </c>
      <c r="Q58" s="22">
        <v>0.7015449921757767</v>
      </c>
    </row>
    <row r="59" spans="1:17" ht="30" customHeight="1" x14ac:dyDescent="0.3">
      <c r="A59" s="20" t="s">
        <v>25</v>
      </c>
      <c r="B59" s="3" t="s">
        <v>26</v>
      </c>
      <c r="C59" s="3" t="s">
        <v>27</v>
      </c>
      <c r="D59" s="21">
        <v>6946.2251142854511</v>
      </c>
      <c r="E59" s="21">
        <v>1005.9390153938783</v>
      </c>
      <c r="F59" s="21">
        <v>2729.0077970920288</v>
      </c>
      <c r="G59" s="21">
        <v>2073.2694274511236</v>
      </c>
      <c r="H59" s="21">
        <v>1138.0088743483941</v>
      </c>
      <c r="I59" s="21">
        <v>543.7324082138291</v>
      </c>
      <c r="J59" s="21">
        <v>6915.0026529180304</v>
      </c>
      <c r="K59" s="21">
        <v>577.08454774803204</v>
      </c>
      <c r="L59" s="21">
        <v>2725.15356543183</v>
      </c>
      <c r="M59" s="21">
        <v>1941.89042876484</v>
      </c>
      <c r="N59" s="21">
        <v>1670.8741109733301</v>
      </c>
      <c r="O59" s="21">
        <v>756.14323919262597</v>
      </c>
      <c r="P59" s="22">
        <v>0.99932203681847576</v>
      </c>
      <c r="Q59" s="22">
        <v>0.9056899227317099</v>
      </c>
    </row>
    <row r="60" spans="1:17" ht="30" customHeight="1" x14ac:dyDescent="0.3">
      <c r="A60" s="20" t="s">
        <v>28</v>
      </c>
      <c r="B60" s="3" t="s">
        <v>29</v>
      </c>
      <c r="C60" s="3" t="s">
        <v>27</v>
      </c>
      <c r="D60" s="21">
        <v>3941.2750648453502</v>
      </c>
      <c r="E60" s="21">
        <v>570.76790528618176</v>
      </c>
      <c r="F60" s="21">
        <v>1548.4338911399916</v>
      </c>
      <c r="G60" s="21">
        <v>1176.3691735694465</v>
      </c>
      <c r="H60" s="21">
        <v>645.70409484971583</v>
      </c>
      <c r="I60" s="21">
        <v>308.51274572634196</v>
      </c>
      <c r="J60" s="21">
        <v>8291.3783417218492</v>
      </c>
      <c r="K60" s="21">
        <v>1610.5586142202999</v>
      </c>
      <c r="L60" s="21">
        <v>4146.5041012116199</v>
      </c>
      <c r="M60" s="21">
        <v>1554.3555430845599</v>
      </c>
      <c r="N60" s="21">
        <v>979.96008320537396</v>
      </c>
      <c r="O60" s="21">
        <v>516.26540053582301</v>
      </c>
      <c r="P60" s="22">
        <v>0.99948821730467619</v>
      </c>
      <c r="Q60" s="22">
        <v>0.70655096514851934</v>
      </c>
    </row>
    <row r="61" spans="1:17" ht="30" customHeight="1" x14ac:dyDescent="0.3">
      <c r="A61" s="20" t="s">
        <v>30</v>
      </c>
      <c r="B61" s="3" t="s">
        <v>31</v>
      </c>
      <c r="C61" s="3" t="s">
        <v>27</v>
      </c>
      <c r="D61" s="21">
        <v>6408.1193873796801</v>
      </c>
      <c r="E61" s="21">
        <v>2891.43908886082</v>
      </c>
      <c r="F61" s="21">
        <v>1942.34818322104</v>
      </c>
      <c r="G61" s="21">
        <v>1126.8941861285</v>
      </c>
      <c r="H61" s="21">
        <v>447.43792916932603</v>
      </c>
      <c r="I61" s="21">
        <v>199.69431994928499</v>
      </c>
      <c r="J61" s="21">
        <v>7465.5587896796997</v>
      </c>
      <c r="K61" s="21">
        <v>2821.8640921216702</v>
      </c>
      <c r="L61" s="21">
        <v>2401.5537346485398</v>
      </c>
      <c r="M61" s="21">
        <v>1250.69701052542</v>
      </c>
      <c r="N61" s="21">
        <v>991.44395238407503</v>
      </c>
      <c r="O61" s="21">
        <v>415.36770101227501</v>
      </c>
      <c r="P61" s="22">
        <v>2.9881082318938625E-2</v>
      </c>
      <c r="Q61" s="22">
        <v>0.88027420807676626</v>
      </c>
    </row>
    <row r="62" spans="1:17" ht="30" customHeight="1" x14ac:dyDescent="0.3">
      <c r="A62" s="20" t="s">
        <v>32</v>
      </c>
      <c r="B62" s="3" t="s">
        <v>33</v>
      </c>
      <c r="C62" s="3" t="s">
        <v>27</v>
      </c>
      <c r="D62" s="21">
        <v>2864.0936395643998</v>
      </c>
      <c r="E62" s="21">
        <v>1452.7158193308301</v>
      </c>
      <c r="F62" s="21">
        <v>966.02366925310798</v>
      </c>
      <c r="G62" s="21">
        <v>304.99775663301801</v>
      </c>
      <c r="H62" s="21">
        <v>140.356394347449</v>
      </c>
      <c r="I62" s="21">
        <v>60.646199718400702</v>
      </c>
      <c r="J62" s="21">
        <v>3825.25215221604</v>
      </c>
      <c r="K62" s="21">
        <v>1946.6450171699701</v>
      </c>
      <c r="L62" s="21">
        <v>1228.61331201808</v>
      </c>
      <c r="M62" s="21">
        <v>367.03737790184198</v>
      </c>
      <c r="N62" s="21">
        <v>282.95644512614899</v>
      </c>
      <c r="O62" s="21">
        <v>132.17464673898701</v>
      </c>
      <c r="P62" s="22">
        <v>5.8983817703401539E-3</v>
      </c>
      <c r="Q62" s="22">
        <v>0.55224789641723404</v>
      </c>
    </row>
    <row r="63" spans="1:17" ht="30" customHeight="1" x14ac:dyDescent="0.3">
      <c r="A63" s="20" t="s">
        <v>34</v>
      </c>
      <c r="B63" s="3" t="s">
        <v>35</v>
      </c>
      <c r="C63" s="3" t="s">
        <v>36</v>
      </c>
      <c r="D63" s="21">
        <v>8998.5191172566792</v>
      </c>
      <c r="E63" s="21">
        <v>585.36772099642701</v>
      </c>
      <c r="F63" s="21">
        <v>3285.66885618382</v>
      </c>
      <c r="G63" s="21">
        <v>3129.2403263995702</v>
      </c>
      <c r="H63" s="21">
        <v>1998.2422136768701</v>
      </c>
      <c r="I63" s="21">
        <v>927.75606434476799</v>
      </c>
      <c r="J63" s="21">
        <v>10060.2404248935</v>
      </c>
      <c r="K63" s="21">
        <v>534.14828734736204</v>
      </c>
      <c r="L63" s="21">
        <v>3747.8514560518202</v>
      </c>
      <c r="M63" s="21">
        <v>2929.44167955686</v>
      </c>
      <c r="N63" s="21">
        <v>2848.7990019374402</v>
      </c>
      <c r="O63" s="21">
        <v>1326.9939826812199</v>
      </c>
      <c r="P63" s="22">
        <v>0.99797273774247031</v>
      </c>
      <c r="Q63" s="22">
        <v>0.89693991056465605</v>
      </c>
    </row>
    <row r="64" spans="1:17" ht="30" customHeight="1" x14ac:dyDescent="0.3">
      <c r="A64" s="20" t="s">
        <v>37</v>
      </c>
      <c r="B64" s="3" t="s">
        <v>38</v>
      </c>
      <c r="C64" s="3" t="s">
        <v>36</v>
      </c>
      <c r="D64" s="21">
        <v>6701.9295320092288</v>
      </c>
      <c r="E64" s="21">
        <v>1031.2639558576964</v>
      </c>
      <c r="F64" s="21">
        <v>2498.3431487832199</v>
      </c>
      <c r="G64" s="21">
        <v>1809.0487519267383</v>
      </c>
      <c r="H64" s="21">
        <v>1363.2736754415832</v>
      </c>
      <c r="I64" s="21">
        <v>593.19293017280552</v>
      </c>
      <c r="J64" s="21">
        <v>5664.0196465375202</v>
      </c>
      <c r="K64" s="21">
        <v>690.79062656722897</v>
      </c>
      <c r="L64" s="21">
        <v>2248.0980662694901</v>
      </c>
      <c r="M64" s="21">
        <v>1484.1234883597399</v>
      </c>
      <c r="N64" s="21">
        <v>1241.00746534106</v>
      </c>
      <c r="O64" s="21">
        <v>515.82382797242599</v>
      </c>
      <c r="P64" s="22">
        <v>2.1663407809654233E-4</v>
      </c>
      <c r="Q64" s="22">
        <v>0.71934210965182044</v>
      </c>
    </row>
    <row r="65" spans="1:17" ht="30" customHeight="1" x14ac:dyDescent="0.3">
      <c r="A65" s="20" t="s">
        <v>39</v>
      </c>
      <c r="B65" s="3" t="s">
        <v>40</v>
      </c>
      <c r="C65" s="3" t="s">
        <v>41</v>
      </c>
      <c r="D65" s="21">
        <v>17193.553365899061</v>
      </c>
      <c r="E65" s="21">
        <v>5204.8160204924343</v>
      </c>
      <c r="F65" s="21">
        <v>5597.9369407014046</v>
      </c>
      <c r="G65" s="21">
        <v>3744.6670823831928</v>
      </c>
      <c r="H65" s="21">
        <v>2646.1333223219817</v>
      </c>
      <c r="I65" s="21">
        <v>962.58521408767729</v>
      </c>
      <c r="J65" s="21">
        <v>14777.838756778499</v>
      </c>
      <c r="K65" s="21">
        <v>5022.8459764847403</v>
      </c>
      <c r="L65" s="21">
        <v>4621.3191132122902</v>
      </c>
      <c r="M65" s="21">
        <v>3009.4652500191801</v>
      </c>
      <c r="N65" s="21">
        <v>2124.2084170622502</v>
      </c>
      <c r="O65" s="21">
        <v>922.42021571785403</v>
      </c>
      <c r="P65" s="22">
        <v>6.7460104609223662E-4</v>
      </c>
      <c r="Q65" s="22">
        <v>0.56005330583203417</v>
      </c>
    </row>
    <row r="66" spans="1:17" ht="30" customHeight="1" x14ac:dyDescent="0.3">
      <c r="A66" s="20" t="s">
        <v>42</v>
      </c>
      <c r="B66" s="3" t="s">
        <v>43</v>
      </c>
      <c r="C66" s="3" t="s">
        <v>44</v>
      </c>
      <c r="D66" s="21">
        <v>5422.6695332424297</v>
      </c>
      <c r="E66" s="21">
        <v>331.57212851668402</v>
      </c>
      <c r="F66" s="21">
        <v>1876.4154985242501</v>
      </c>
      <c r="G66" s="21">
        <v>1933.77967068097</v>
      </c>
      <c r="H66" s="21">
        <v>1280.90223552053</v>
      </c>
      <c r="I66" s="21">
        <v>533.82124547708099</v>
      </c>
      <c r="J66" s="21">
        <v>6644.2848552940604</v>
      </c>
      <c r="K66" s="21">
        <v>527.04308209373505</v>
      </c>
      <c r="L66" s="21">
        <v>2666.7925828356902</v>
      </c>
      <c r="M66" s="21">
        <v>1699.70811973277</v>
      </c>
      <c r="N66" s="21">
        <v>1750.7410706318601</v>
      </c>
      <c r="O66" s="21">
        <v>855.34343626422003</v>
      </c>
      <c r="P66" s="22">
        <v>0.99828375787949519</v>
      </c>
      <c r="Q66" s="22">
        <v>0.89742224528765902</v>
      </c>
    </row>
    <row r="67" spans="1:17" ht="30" customHeight="1" x14ac:dyDescent="0.3">
      <c r="A67" s="20" t="s">
        <v>45</v>
      </c>
      <c r="B67" s="3" t="s">
        <v>46</v>
      </c>
      <c r="C67" s="3" t="s">
        <v>44</v>
      </c>
      <c r="D67" s="21">
        <v>4650.5489095318599</v>
      </c>
      <c r="E67" s="21">
        <v>983.76406946572399</v>
      </c>
      <c r="F67" s="21">
        <v>1724.187036285</v>
      </c>
      <c r="G67" s="21">
        <v>1210.6449226284899</v>
      </c>
      <c r="H67" s="21">
        <v>731.95288115264395</v>
      </c>
      <c r="I67" s="21">
        <v>274.01856315125201</v>
      </c>
      <c r="J67" s="21">
        <v>6123.1774644091602</v>
      </c>
      <c r="K67" s="21">
        <v>1494.4834853457701</v>
      </c>
      <c r="L67" s="21">
        <v>2381.4018551506101</v>
      </c>
      <c r="M67" s="21">
        <v>1222.6087779945301</v>
      </c>
      <c r="N67" s="21">
        <v>1024.6833459182401</v>
      </c>
      <c r="O67" s="21">
        <v>459.57341689926699</v>
      </c>
      <c r="P67" s="22">
        <v>1.4693223630921754E-3</v>
      </c>
      <c r="Q67" s="22">
        <v>0.65794941030796106</v>
      </c>
    </row>
    <row r="68" spans="1:17" ht="30" customHeight="1" x14ac:dyDescent="0.3">
      <c r="A68" s="20" t="s">
        <v>47</v>
      </c>
      <c r="B68" s="3" t="s">
        <v>48</v>
      </c>
      <c r="C68" s="3" t="s">
        <v>49</v>
      </c>
      <c r="D68" s="21">
        <v>5286.4417333893698</v>
      </c>
      <c r="E68" s="21">
        <v>444.16940766532502</v>
      </c>
      <c r="F68" s="21">
        <v>1899.7239861644</v>
      </c>
      <c r="G68" s="21">
        <v>1766.1152360820799</v>
      </c>
      <c r="H68" s="21">
        <v>1176.4331034775601</v>
      </c>
      <c r="I68" s="21">
        <v>495.88521241846502</v>
      </c>
      <c r="J68" s="21">
        <v>6905.3493192571796</v>
      </c>
      <c r="K68" s="21">
        <v>529.17734391215095</v>
      </c>
      <c r="L68" s="21">
        <v>2865.7090274112902</v>
      </c>
      <c r="M68" s="21">
        <v>1739.70303223121</v>
      </c>
      <c r="N68" s="21">
        <v>1770.75991570253</v>
      </c>
      <c r="O68" s="21">
        <v>752.43174618623004</v>
      </c>
      <c r="P68" s="22">
        <v>0.99005846535409647</v>
      </c>
      <c r="Q68" s="22">
        <v>0.92218855840024117</v>
      </c>
    </row>
    <row r="69" spans="1:17" ht="30" customHeight="1" x14ac:dyDescent="0.3">
      <c r="A69" s="20" t="s">
        <v>50</v>
      </c>
      <c r="B69" s="3" t="s">
        <v>51</v>
      </c>
      <c r="C69" s="3" t="s">
        <v>49</v>
      </c>
      <c r="D69" s="21">
        <v>4069.8588738784301</v>
      </c>
      <c r="E69" s="21">
        <v>1087.12407466526</v>
      </c>
      <c r="F69" s="21">
        <v>1537.3254187344801</v>
      </c>
      <c r="G69" s="21">
        <v>874.82612781867999</v>
      </c>
      <c r="H69" s="21">
        <v>570.58325266000497</v>
      </c>
      <c r="I69" s="21">
        <v>222.69014706204501</v>
      </c>
      <c r="J69" s="21">
        <v>5035.1914785129002</v>
      </c>
      <c r="K69" s="21">
        <v>1381.1402404806199</v>
      </c>
      <c r="L69" s="21">
        <v>1959.22894326643</v>
      </c>
      <c r="M69" s="21">
        <v>1018.18322362054</v>
      </c>
      <c r="N69" s="21">
        <v>676.63907114530696</v>
      </c>
      <c r="O69" s="21">
        <v>262.99127615516898</v>
      </c>
      <c r="P69" s="22">
        <v>0</v>
      </c>
      <c r="Q69" s="22">
        <v>0.72120226377865315</v>
      </c>
    </row>
    <row r="70" spans="1:17" ht="30" customHeight="1" x14ac:dyDescent="0.3">
      <c r="A70" s="20" t="s">
        <v>52</v>
      </c>
      <c r="B70" s="3" t="s">
        <v>53</v>
      </c>
      <c r="C70" s="3" t="s">
        <v>54</v>
      </c>
      <c r="D70" s="21">
        <v>2948.2792497824198</v>
      </c>
      <c r="E70" s="21">
        <v>314.63358405438697</v>
      </c>
      <c r="F70" s="21">
        <v>992.78097950248696</v>
      </c>
      <c r="G70" s="21">
        <v>1028.2854606185499</v>
      </c>
      <c r="H70" s="21">
        <v>612.57922560699501</v>
      </c>
      <c r="I70" s="21">
        <v>228.90289091504999</v>
      </c>
      <c r="J70" s="21">
        <v>3404.88688359976</v>
      </c>
      <c r="K70" s="21">
        <v>283.44453184076599</v>
      </c>
      <c r="L70" s="21">
        <v>1186.12469906919</v>
      </c>
      <c r="M70" s="21">
        <v>999.90501004499697</v>
      </c>
      <c r="N70" s="21">
        <v>935.41264264480697</v>
      </c>
      <c r="O70" s="21">
        <v>430.944115567577</v>
      </c>
      <c r="P70" s="22">
        <v>0.98740746514919253</v>
      </c>
      <c r="Q70" s="22">
        <v>0.57936095271548649</v>
      </c>
    </row>
    <row r="71" spans="1:17" ht="30" customHeight="1" x14ac:dyDescent="0.3">
      <c r="A71" s="20" t="s">
        <v>55</v>
      </c>
      <c r="B71" s="3" t="s">
        <v>56</v>
      </c>
      <c r="C71" s="3" t="s">
        <v>54</v>
      </c>
      <c r="D71" s="21">
        <v>5210.6095548678804</v>
      </c>
      <c r="E71" s="21">
        <v>1721.4062634571701</v>
      </c>
      <c r="F71" s="21">
        <v>1792.75099113078</v>
      </c>
      <c r="G71" s="21">
        <v>983.18877911925904</v>
      </c>
      <c r="H71" s="21">
        <v>713.26352116066903</v>
      </c>
      <c r="I71" s="21">
        <v>243.565149954313</v>
      </c>
      <c r="J71" s="21">
        <v>6489.6109484624503</v>
      </c>
      <c r="K71" s="21">
        <v>2472.76024597686</v>
      </c>
      <c r="L71" s="21">
        <v>2052.5340504681599</v>
      </c>
      <c r="M71" s="21">
        <v>978.2243107022</v>
      </c>
      <c r="N71" s="21">
        <v>986.09234131523306</v>
      </c>
      <c r="O71" s="21">
        <v>387.09788807188397</v>
      </c>
      <c r="P71" s="22">
        <v>0</v>
      </c>
      <c r="Q71" s="22">
        <v>0.59887016893909883</v>
      </c>
    </row>
    <row r="72" spans="1:17" ht="30" customHeight="1" x14ac:dyDescent="0.3">
      <c r="A72" s="20" t="s">
        <v>57</v>
      </c>
      <c r="B72" s="3" t="s">
        <v>58</v>
      </c>
      <c r="C72" s="3" t="s">
        <v>54</v>
      </c>
      <c r="D72" s="21">
        <v>2077.8759440344402</v>
      </c>
      <c r="E72" s="21">
        <v>2033.48142139022</v>
      </c>
      <c r="F72" s="21">
        <v>28.288377671874699</v>
      </c>
      <c r="G72" s="21">
        <v>7.55194672674312</v>
      </c>
      <c r="H72" s="21">
        <v>8.5541982456105696</v>
      </c>
      <c r="I72" s="21">
        <v>8.5541982456105696</v>
      </c>
      <c r="J72" s="21">
        <v>1419.6603946774001</v>
      </c>
      <c r="K72" s="21">
        <v>1340.3892078406</v>
      </c>
      <c r="L72" s="21">
        <v>50.340955358984701</v>
      </c>
      <c r="M72" s="21">
        <v>11.428882045083499</v>
      </c>
      <c r="N72" s="21">
        <v>17.501349432725899</v>
      </c>
      <c r="O72" s="21">
        <v>5.0011135857460998</v>
      </c>
      <c r="P72" s="22">
        <v>0</v>
      </c>
      <c r="Q72" s="22">
        <v>0.63466914798961138</v>
      </c>
    </row>
    <row r="73" spans="1:17" ht="30" customHeight="1" x14ac:dyDescent="0.3">
      <c r="A73" s="20" t="s">
        <v>59</v>
      </c>
      <c r="B73" s="3" t="s">
        <v>60</v>
      </c>
      <c r="C73" s="3" t="s">
        <v>61</v>
      </c>
      <c r="D73" s="21">
        <v>5097.8929348485226</v>
      </c>
      <c r="E73" s="21">
        <v>356.10661042844015</v>
      </c>
      <c r="F73" s="21">
        <v>1940.326230484907</v>
      </c>
      <c r="G73" s="21">
        <v>1631.7025194380171</v>
      </c>
      <c r="H73" s="21">
        <v>1169.7575744971618</v>
      </c>
      <c r="I73" s="21">
        <v>495.38480085451198</v>
      </c>
      <c r="J73" s="21">
        <v>7240.6169190979799</v>
      </c>
      <c r="K73" s="21">
        <v>592.14009880489402</v>
      </c>
      <c r="L73" s="21">
        <v>2624.4618800284402</v>
      </c>
      <c r="M73" s="21">
        <v>1953.2273706926501</v>
      </c>
      <c r="N73" s="21">
        <v>2070.7875695719999</v>
      </c>
      <c r="O73" s="21">
        <v>1141.8400420135199</v>
      </c>
      <c r="P73" s="22">
        <v>0.98231374950511285</v>
      </c>
      <c r="Q73" s="22">
        <v>0.7331872421447605</v>
      </c>
    </row>
    <row r="74" spans="1:17" ht="30" customHeight="1" x14ac:dyDescent="0.3">
      <c r="A74" s="20" t="s">
        <v>62</v>
      </c>
      <c r="B74" s="3" t="s">
        <v>63</v>
      </c>
      <c r="C74" s="3" t="s">
        <v>61</v>
      </c>
      <c r="D74" s="21">
        <v>2152.5915274795998</v>
      </c>
      <c r="E74" s="21">
        <v>614.71044737432499</v>
      </c>
      <c r="F74" s="21">
        <v>797.98461740982395</v>
      </c>
      <c r="G74" s="21">
        <v>414.14308264893202</v>
      </c>
      <c r="H74" s="21">
        <v>325.753380046519</v>
      </c>
      <c r="I74" s="21">
        <v>101.21402599788701</v>
      </c>
      <c r="J74" s="21">
        <v>2566.9382421323598</v>
      </c>
      <c r="K74" s="21">
        <v>801.08698335832901</v>
      </c>
      <c r="L74" s="21">
        <v>802.03592512345995</v>
      </c>
      <c r="M74" s="21">
        <v>487.40554701064099</v>
      </c>
      <c r="N74" s="21">
        <v>476.40978663992502</v>
      </c>
      <c r="O74" s="21">
        <v>203.97044438208701</v>
      </c>
      <c r="P74" s="22">
        <v>0</v>
      </c>
      <c r="Q74" s="22">
        <v>0.63342345892970608</v>
      </c>
    </row>
    <row r="75" spans="1:17" ht="30" customHeight="1" x14ac:dyDescent="0.3">
      <c r="A75" s="20" t="s">
        <v>64</v>
      </c>
      <c r="B75" s="3" t="s">
        <v>65</v>
      </c>
      <c r="C75" s="3" t="s">
        <v>66</v>
      </c>
      <c r="D75" s="21">
        <v>3307.9816665232156</v>
      </c>
      <c r="E75" s="21">
        <v>142.47814148979865</v>
      </c>
      <c r="F75" s="21">
        <v>1268.363652220929</v>
      </c>
      <c r="G75" s="21">
        <v>1060.3064996922305</v>
      </c>
      <c r="H75" s="21">
        <v>836.83337312025185</v>
      </c>
      <c r="I75" s="21">
        <v>358.57834324607023</v>
      </c>
      <c r="J75" s="21">
        <v>3926.4283813327902</v>
      </c>
      <c r="K75" s="21">
        <v>185.99980344959499</v>
      </c>
      <c r="L75" s="21">
        <v>1534.4445669648101</v>
      </c>
      <c r="M75" s="21">
        <v>1111.0374904397099</v>
      </c>
      <c r="N75" s="21">
        <v>1094.94652047868</v>
      </c>
      <c r="O75" s="21">
        <v>529.34324915232503</v>
      </c>
      <c r="P75" s="22">
        <v>0.99854004879267511</v>
      </c>
      <c r="Q75" s="22">
        <v>0.86196807283805066</v>
      </c>
    </row>
    <row r="76" spans="1:17" ht="30" customHeight="1" x14ac:dyDescent="0.3">
      <c r="A76" s="20" t="s">
        <v>67</v>
      </c>
      <c r="B76" s="3" t="s">
        <v>68</v>
      </c>
      <c r="C76" s="3" t="s">
        <v>66</v>
      </c>
      <c r="D76" s="21">
        <v>3385.6447876194106</v>
      </c>
      <c r="E76" s="21">
        <v>699.83257189004712</v>
      </c>
      <c r="F76" s="21">
        <v>1311.8757536269677</v>
      </c>
      <c r="G76" s="21">
        <v>865.01778199415082</v>
      </c>
      <c r="H76" s="21">
        <v>508.91868010824851</v>
      </c>
      <c r="I76" s="21">
        <v>150.42142780876455</v>
      </c>
      <c r="J76" s="21">
        <v>3735.39801406077</v>
      </c>
      <c r="K76" s="21">
        <v>871.69285767285203</v>
      </c>
      <c r="L76" s="21">
        <v>1479.22737833312</v>
      </c>
      <c r="M76" s="21">
        <v>760.28966745087905</v>
      </c>
      <c r="N76" s="21">
        <v>624.18811060391397</v>
      </c>
      <c r="O76" s="21">
        <v>258.59523027181098</v>
      </c>
      <c r="P76" s="22">
        <v>3.1986535228989096E-3</v>
      </c>
      <c r="Q76" s="22">
        <v>0.63534824786907018</v>
      </c>
    </row>
    <row r="77" spans="1:17" ht="30" customHeight="1" x14ac:dyDescent="0.3">
      <c r="A77" s="20" t="s">
        <v>69</v>
      </c>
      <c r="B77" s="3" t="s">
        <v>70</v>
      </c>
      <c r="C77" s="3" t="s">
        <v>71</v>
      </c>
      <c r="D77" s="21">
        <v>5508.5895847650281</v>
      </c>
      <c r="E77" s="21">
        <v>385.84668126931683</v>
      </c>
      <c r="F77" s="21">
        <v>2049.937889916655</v>
      </c>
      <c r="G77" s="21">
        <v>1847.446831786885</v>
      </c>
      <c r="H77" s="21">
        <v>1225.3581817921784</v>
      </c>
      <c r="I77" s="21">
        <v>480.28025758847394</v>
      </c>
      <c r="J77" s="21">
        <v>6158.8488167759897</v>
      </c>
      <c r="K77" s="21">
        <v>382.59041374516198</v>
      </c>
      <c r="L77" s="21">
        <v>2300.5388490615901</v>
      </c>
      <c r="M77" s="21">
        <v>1761.7859971324499</v>
      </c>
      <c r="N77" s="21">
        <v>1713.9335568367901</v>
      </c>
      <c r="O77" s="21">
        <v>919.15380712189699</v>
      </c>
      <c r="P77" s="22">
        <v>0.99168564138361737</v>
      </c>
      <c r="Q77" s="22">
        <v>0.76882816500442841</v>
      </c>
    </row>
    <row r="78" spans="1:17" ht="30" customHeight="1" x14ac:dyDescent="0.3">
      <c r="A78" s="20" t="s">
        <v>72</v>
      </c>
      <c r="B78" s="3" t="s">
        <v>73</v>
      </c>
      <c r="C78" s="3" t="s">
        <v>74</v>
      </c>
      <c r="D78" s="21">
        <v>3096.3643283308306</v>
      </c>
      <c r="E78" s="21">
        <v>120.55117882133969</v>
      </c>
      <c r="F78" s="21">
        <v>931.90266305496664</v>
      </c>
      <c r="G78" s="21">
        <v>1021.4969894037598</v>
      </c>
      <c r="H78" s="21">
        <v>1022.4134970507635</v>
      </c>
      <c r="I78" s="21">
        <v>512.10096970312611</v>
      </c>
      <c r="J78" s="21">
        <v>4162.2729572777098</v>
      </c>
      <c r="K78" s="21">
        <v>297.32585330500001</v>
      </c>
      <c r="L78" s="21">
        <v>1380.12779631018</v>
      </c>
      <c r="M78" s="21">
        <v>1032.99174822296</v>
      </c>
      <c r="N78" s="21">
        <v>1451.82755943956</v>
      </c>
      <c r="O78" s="21">
        <v>817.06977198184302</v>
      </c>
      <c r="P78" s="22">
        <v>0.9968079123924849</v>
      </c>
      <c r="Q78" s="22">
        <v>0.61285298227836515</v>
      </c>
    </row>
    <row r="79" spans="1:17" ht="30" customHeight="1" x14ac:dyDescent="0.3">
      <c r="A79" s="20" t="s">
        <v>75</v>
      </c>
      <c r="B79" s="3" t="s">
        <v>76</v>
      </c>
      <c r="C79" s="3" t="s">
        <v>74</v>
      </c>
      <c r="D79" s="21">
        <v>1695.4742609317666</v>
      </c>
      <c r="E79" s="21">
        <v>407.34445509553331</v>
      </c>
      <c r="F79" s="21">
        <v>591.5817126049817</v>
      </c>
      <c r="G79" s="21">
        <v>395.44426574827924</v>
      </c>
      <c r="H79" s="21">
        <v>301.10382748296962</v>
      </c>
      <c r="I79" s="21">
        <v>157.69166612758369</v>
      </c>
      <c r="J79" s="21">
        <v>1936.04111631059</v>
      </c>
      <c r="K79" s="21">
        <v>458.28243810337102</v>
      </c>
      <c r="L79" s="21">
        <v>666.75435889932305</v>
      </c>
      <c r="M79" s="21">
        <v>399.15066990186199</v>
      </c>
      <c r="N79" s="21">
        <v>411.85364940603699</v>
      </c>
      <c r="O79" s="21">
        <v>193.18572657678499</v>
      </c>
      <c r="P79" s="22">
        <v>3.4080899971824521E-3</v>
      </c>
      <c r="Q79" s="22">
        <v>0.63571360186927273</v>
      </c>
    </row>
    <row r="80" spans="1:17" ht="30" customHeight="1" x14ac:dyDescent="0.3">
      <c r="A80" s="20" t="s">
        <v>77</v>
      </c>
      <c r="B80" s="3" t="s">
        <v>78</v>
      </c>
      <c r="C80" s="3" t="s">
        <v>79</v>
      </c>
      <c r="D80" s="21">
        <v>4052.9391418432533</v>
      </c>
      <c r="E80" s="21">
        <v>184.10478832934615</v>
      </c>
      <c r="F80" s="21">
        <v>1393.386975078454</v>
      </c>
      <c r="G80" s="21">
        <v>1380.2508272543646</v>
      </c>
      <c r="H80" s="21">
        <v>1095.196551181082</v>
      </c>
      <c r="I80" s="21">
        <v>524.70585904640348</v>
      </c>
      <c r="J80" s="21">
        <v>5147.2034778952402</v>
      </c>
      <c r="K80" s="21">
        <v>263.66340289474903</v>
      </c>
      <c r="L80" s="21">
        <v>1915.9457993759399</v>
      </c>
      <c r="M80" s="21">
        <v>1610.13269712498</v>
      </c>
      <c r="N80" s="21">
        <v>1357.4615784995699</v>
      </c>
      <c r="O80" s="21">
        <v>678.75573264571506</v>
      </c>
      <c r="P80" s="22">
        <v>0.99928911679590626</v>
      </c>
      <c r="Q80" s="22">
        <v>0.85487462924378577</v>
      </c>
    </row>
    <row r="81" spans="1:17" ht="30" customHeight="1" x14ac:dyDescent="0.3">
      <c r="A81" s="20" t="s">
        <v>80</v>
      </c>
      <c r="B81" s="3" t="s">
        <v>81</v>
      </c>
      <c r="C81" s="3" t="s">
        <v>82</v>
      </c>
      <c r="D81" s="21">
        <v>808.78015060125244</v>
      </c>
      <c r="E81" s="21">
        <v>62.676923368941544</v>
      </c>
      <c r="F81" s="21">
        <v>332.09434207713213</v>
      </c>
      <c r="G81" s="21">
        <v>245.25220179134431</v>
      </c>
      <c r="H81" s="21">
        <v>168.75668336383421</v>
      </c>
      <c r="I81" s="21">
        <v>83.392272219608373</v>
      </c>
      <c r="J81" s="21">
        <v>1284.34296698512</v>
      </c>
      <c r="K81" s="21">
        <v>108.013306441696</v>
      </c>
      <c r="L81" s="21">
        <v>629.48963040380397</v>
      </c>
      <c r="M81" s="21">
        <v>393.80363090220999</v>
      </c>
      <c r="N81" s="21">
        <v>153.03639923741099</v>
      </c>
      <c r="O81" s="21">
        <v>73.6274801089438</v>
      </c>
      <c r="P81" s="22">
        <v>0.99693061410108907</v>
      </c>
      <c r="Q81" s="22">
        <v>0.89814878737581139</v>
      </c>
    </row>
    <row r="82" spans="1:17" ht="30" customHeight="1" x14ac:dyDescent="0.3">
      <c r="A82" s="20" t="s">
        <v>83</v>
      </c>
      <c r="B82" s="3" t="s">
        <v>84</v>
      </c>
      <c r="C82" s="3" t="s">
        <v>82</v>
      </c>
      <c r="D82" s="21">
        <v>1292.711645154636</v>
      </c>
      <c r="E82" s="21">
        <v>469.674288439024</v>
      </c>
      <c r="F82" s="21">
        <v>512.56210440815005</v>
      </c>
      <c r="G82" s="21">
        <v>196.50164724453822</v>
      </c>
      <c r="H82" s="21">
        <v>113.97360506292421</v>
      </c>
      <c r="I82" s="21">
        <v>39.949456505618699</v>
      </c>
      <c r="J82" s="21">
        <v>1364.4172418726</v>
      </c>
      <c r="K82" s="21">
        <v>393.55687283579903</v>
      </c>
      <c r="L82" s="21">
        <v>524.85727560747205</v>
      </c>
      <c r="M82" s="21">
        <v>276.723884548115</v>
      </c>
      <c r="N82" s="21">
        <v>169.279208881215</v>
      </c>
      <c r="O82" s="21">
        <v>67.217097349198696</v>
      </c>
      <c r="P82" s="22">
        <v>0</v>
      </c>
      <c r="Q82" s="22">
        <v>0.79784869045915607</v>
      </c>
    </row>
  </sheetData>
  <mergeCells count="13">
    <mergeCell ref="A1:P1"/>
    <mergeCell ref="A2:P2"/>
    <mergeCell ref="A53:P53"/>
    <mergeCell ref="A54:P54"/>
    <mergeCell ref="A33:C33"/>
    <mergeCell ref="B35:P35"/>
    <mergeCell ref="B36:P36"/>
    <mergeCell ref="B37:P37"/>
    <mergeCell ref="A41:P41"/>
    <mergeCell ref="A43:C43"/>
    <mergeCell ref="A44:C44"/>
    <mergeCell ref="A45:C45"/>
    <mergeCell ref="B47:P47"/>
  </mergeCells>
  <conditionalFormatting sqref="F6:F33">
    <cfRule type="dataBar" priority="2">
      <dataBar>
        <cfvo type="min"/>
        <cfvo type="max"/>
        <color rgb="FF63C384"/>
      </dataBar>
      <extLst>
        <ext xmlns:x14="http://schemas.microsoft.com/office/spreadsheetml/2009/9/main" uri="{B025F937-C7B1-47D3-B67F-A62EFF666E3E}">
          <x14:id>{194B83EC-C59B-4CA9-A73A-EBAD716CD21D}</x14:id>
        </ext>
      </extLst>
    </cfRule>
  </conditionalFormatting>
  <conditionalFormatting sqref="L6:L32">
    <cfRule type="colorScale" priority="3">
      <colorScale>
        <cfvo type="min"/>
        <cfvo type="percentile" val="50"/>
        <cfvo type="max"/>
        <color rgb="FFD9EAD3"/>
        <color rgb="FFFCE5CD"/>
        <color rgb="FFF4CCCC"/>
      </colorScale>
    </cfRule>
  </conditionalFormatting>
  <conditionalFormatting sqref="M6:M33">
    <cfRule type="dataBar" priority="1">
      <dataBar>
        <cfvo type="min"/>
        <cfvo type="max"/>
        <color rgb="FFFF0000"/>
      </dataBar>
      <extLst>
        <ext xmlns:x14="http://schemas.microsoft.com/office/spreadsheetml/2009/9/main" uri="{B025F937-C7B1-47D3-B67F-A62EFF666E3E}">
          <x14:id>{26741CA4-1640-4580-843A-10BFCC302FE1}</x14:id>
        </ext>
      </extLst>
    </cfRule>
  </conditionalFormatting>
  <conditionalFormatting sqref="O6:O32">
    <cfRule type="colorScale" priority="4">
      <colorScale>
        <cfvo type="min"/>
        <cfvo type="percentile" val="50"/>
        <cfvo type="max"/>
        <color rgb="FFF4CCCC"/>
        <color rgb="FFFCE5CD"/>
        <color rgb="FFD9EAD3"/>
      </colorScale>
    </cfRule>
  </conditionalFormatting>
  <pageMargins left="0.7" right="0.7" top="0.75" bottom="0.75" header="0.3" footer="0.3"/>
  <ignoredErrors>
    <ignoredError sqref="A9:A10 A30" numberStoredAsText="1"/>
  </ignoredErrors>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194B83EC-C59B-4CA9-A73A-EBAD716CD21D}">
            <x14:dataBar minLength="0" maxLength="100" border="1" negativeBarBorderColorSameAsPositive="0">
              <x14:cfvo type="autoMin"/>
              <x14:cfvo type="autoMax"/>
              <x14:borderColor rgb="FF63C384"/>
              <x14:negativeFillColor rgb="FFFF0000"/>
              <x14:negativeBorderColor rgb="FFFF0000"/>
              <x14:axisColor rgb="FF000000"/>
            </x14:dataBar>
          </x14:cfRule>
          <xm:sqref>F6:F33</xm:sqref>
        </x14:conditionalFormatting>
        <x14:conditionalFormatting xmlns:xm="http://schemas.microsoft.com/office/excel/2006/main">
          <x14:cfRule type="dataBar" id="{26741CA4-1640-4580-843A-10BFCC302FE1}">
            <x14:dataBar minLength="0" maxLength="100" border="1" negativeBarBorderColorSameAsPositive="0">
              <x14:cfvo type="autoMin"/>
              <x14:cfvo type="autoMax"/>
              <x14:borderColor rgb="FFFF0000"/>
              <x14:negativeFillColor rgb="FF00B050"/>
              <x14:negativeBorderColor rgb="FF00B050"/>
              <x14:axisColor rgb="FF000000"/>
            </x14:dataBar>
          </x14:cfRule>
          <xm:sqref>M6:M33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8"/>
  <sheetViews>
    <sheetView workbookViewId="0">
      <selection activeCell="A20" sqref="A20:F21"/>
    </sheetView>
  </sheetViews>
  <sheetFormatPr baseColWidth="10" defaultColWidth="9" defaultRowHeight="14.4" x14ac:dyDescent="0.3"/>
  <cols>
    <col min="1" max="1" width="42" customWidth="1"/>
    <col min="2" max="2" width="22" customWidth="1"/>
    <col min="3" max="3" width="15" customWidth="1"/>
    <col min="4" max="4" width="58" customWidth="1"/>
    <col min="5" max="6" width="18" customWidth="1"/>
  </cols>
  <sheetData>
    <row r="1" spans="1:6" ht="27.9" customHeight="1" x14ac:dyDescent="0.4">
      <c r="A1" s="57" t="s">
        <v>249</v>
      </c>
      <c r="B1" s="50"/>
      <c r="C1" s="50"/>
      <c r="D1" s="50"/>
      <c r="E1" s="50"/>
      <c r="F1" s="50"/>
    </row>
    <row r="2" spans="1:6" x14ac:dyDescent="0.3">
      <c r="A2" s="58" t="s">
        <v>250</v>
      </c>
      <c r="B2" s="50"/>
      <c r="C2" s="50"/>
      <c r="D2" s="50"/>
      <c r="E2" s="50"/>
      <c r="F2" s="50"/>
    </row>
    <row r="3" spans="1:6" x14ac:dyDescent="0.3">
      <c r="A3" s="50"/>
      <c r="B3" s="50"/>
      <c r="C3" s="50"/>
      <c r="D3" s="50"/>
      <c r="E3" s="50"/>
      <c r="F3" s="50"/>
    </row>
    <row r="5" spans="1:6" x14ac:dyDescent="0.3">
      <c r="A5" s="16" t="s">
        <v>251</v>
      </c>
      <c r="B5" s="16" t="s">
        <v>153</v>
      </c>
      <c r="C5" s="16" t="s">
        <v>154</v>
      </c>
      <c r="D5" s="16" t="s">
        <v>86</v>
      </c>
    </row>
    <row r="6" spans="1:6" x14ac:dyDescent="0.3">
      <c r="A6" s="13" t="s">
        <v>155</v>
      </c>
      <c r="B6" s="14">
        <v>0.3</v>
      </c>
      <c r="C6" s="13">
        <v>2022</v>
      </c>
      <c r="D6" s="13" t="s">
        <v>156</v>
      </c>
    </row>
    <row r="7" spans="1:6" x14ac:dyDescent="0.3">
      <c r="A7" s="13" t="s">
        <v>252</v>
      </c>
      <c r="B7" s="14">
        <v>0.7</v>
      </c>
      <c r="C7" s="13">
        <v>2022</v>
      </c>
      <c r="D7" s="13" t="s">
        <v>253</v>
      </c>
    </row>
    <row r="8" spans="1:6" x14ac:dyDescent="0.3">
      <c r="A8" s="13" t="s">
        <v>158</v>
      </c>
      <c r="B8" s="14">
        <v>0.49</v>
      </c>
      <c r="C8" s="13">
        <v>2022</v>
      </c>
      <c r="D8" s="13" t="s">
        <v>254</v>
      </c>
    </row>
    <row r="9" spans="1:6" x14ac:dyDescent="0.3">
      <c r="A9" s="13" t="s">
        <v>160</v>
      </c>
      <c r="B9" s="14">
        <v>0.15</v>
      </c>
      <c r="C9" s="13">
        <v>2022</v>
      </c>
      <c r="D9" s="13" t="s">
        <v>255</v>
      </c>
    </row>
    <row r="10" spans="1:6" x14ac:dyDescent="0.3">
      <c r="A10" s="13" t="s">
        <v>256</v>
      </c>
      <c r="B10" s="14">
        <v>0.36</v>
      </c>
      <c r="C10" s="13">
        <v>2022</v>
      </c>
      <c r="D10" s="13" t="s">
        <v>255</v>
      </c>
    </row>
    <row r="11" spans="1:6" x14ac:dyDescent="0.3">
      <c r="A11" s="13" t="s">
        <v>162</v>
      </c>
      <c r="B11" s="14">
        <v>0.75</v>
      </c>
      <c r="C11" s="13">
        <v>2022</v>
      </c>
      <c r="D11" s="13" t="s">
        <v>257</v>
      </c>
    </row>
    <row r="14" spans="1:6" ht="27" x14ac:dyDescent="0.3">
      <c r="A14" s="16" t="s">
        <v>258</v>
      </c>
      <c r="B14" s="16" t="s">
        <v>259</v>
      </c>
    </row>
    <row r="15" spans="1:6" x14ac:dyDescent="0.3">
      <c r="A15" t="s">
        <v>260</v>
      </c>
      <c r="B15" s="15">
        <v>0.41099999999999998</v>
      </c>
    </row>
    <row r="16" spans="1:6" x14ac:dyDescent="0.3">
      <c r="A16" t="s">
        <v>261</v>
      </c>
      <c r="B16" s="15">
        <v>0.34100000000000003</v>
      </c>
    </row>
    <row r="17" spans="1:6" x14ac:dyDescent="0.3">
      <c r="A17" t="s">
        <v>262</v>
      </c>
      <c r="B17" s="15">
        <v>0.14099999999999999</v>
      </c>
    </row>
    <row r="18" spans="1:6" x14ac:dyDescent="0.3">
      <c r="A18" t="s">
        <v>263</v>
      </c>
      <c r="B18" s="15">
        <v>0.107</v>
      </c>
    </row>
    <row r="20" spans="1:6" x14ac:dyDescent="0.3">
      <c r="A20" s="51" t="s">
        <v>264</v>
      </c>
      <c r="B20" s="50"/>
      <c r="C20" s="50"/>
      <c r="D20" s="50"/>
      <c r="E20" s="50"/>
      <c r="F20" s="50"/>
    </row>
    <row r="21" spans="1:6" x14ac:dyDescent="0.3">
      <c r="A21" s="50"/>
      <c r="B21" s="50"/>
      <c r="C21" s="50"/>
      <c r="D21" s="50"/>
      <c r="E21" s="50"/>
      <c r="F21" s="50"/>
    </row>
    <row r="23" spans="1:6" ht="26.1" customHeight="1" x14ac:dyDescent="0.3">
      <c r="A23" s="59" t="s">
        <v>265</v>
      </c>
      <c r="B23" s="50"/>
      <c r="C23" s="50"/>
      <c r="D23" s="50"/>
      <c r="E23" s="50"/>
      <c r="F23" s="50"/>
    </row>
    <row r="24" spans="1:6" ht="26.1" customHeight="1" x14ac:dyDescent="0.3">
      <c r="A24" s="50"/>
      <c r="B24" s="50"/>
      <c r="C24" s="50"/>
      <c r="D24" s="50"/>
      <c r="E24" s="50"/>
      <c r="F24" s="50"/>
    </row>
    <row r="26" spans="1:6" x14ac:dyDescent="0.3">
      <c r="A26" s="56" t="s">
        <v>266</v>
      </c>
      <c r="B26" s="50"/>
      <c r="C26" s="50"/>
      <c r="D26" s="50"/>
      <c r="E26" s="50"/>
      <c r="F26" s="50"/>
    </row>
    <row r="27" spans="1:6" ht="27" customHeight="1" x14ac:dyDescent="0.3">
      <c r="A27" s="56" t="s">
        <v>267</v>
      </c>
      <c r="B27" s="50"/>
      <c r="C27" s="50"/>
      <c r="D27" s="50"/>
      <c r="E27" s="50"/>
      <c r="F27" s="50"/>
    </row>
    <row r="28" spans="1:6" ht="27" customHeight="1" x14ac:dyDescent="0.3">
      <c r="A28" s="50"/>
      <c r="B28" s="50"/>
      <c r="C28" s="50"/>
      <c r="D28" s="50"/>
      <c r="E28" s="50"/>
      <c r="F28" s="50"/>
    </row>
  </sheetData>
  <mergeCells count="6">
    <mergeCell ref="A27:F28"/>
    <mergeCell ref="A1:F1"/>
    <mergeCell ref="A2:F3"/>
    <mergeCell ref="A23:F24"/>
    <mergeCell ref="A26:F26"/>
    <mergeCell ref="A20:F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6"/>
  <sheetViews>
    <sheetView workbookViewId="0">
      <selection activeCell="A24" sqref="A24"/>
    </sheetView>
  </sheetViews>
  <sheetFormatPr baseColWidth="10" defaultColWidth="9" defaultRowHeight="14.4" x14ac:dyDescent="0.3"/>
  <cols>
    <col min="1" max="1" width="28" customWidth="1"/>
    <col min="2" max="2" width="38" customWidth="1"/>
    <col min="3" max="3" width="48" customWidth="1"/>
    <col min="4" max="4" width="40" customWidth="1"/>
    <col min="5" max="5" width="14" customWidth="1"/>
    <col min="6" max="6" width="24" customWidth="1"/>
  </cols>
  <sheetData>
    <row r="1" spans="1:6" ht="27.9" customHeight="1" x14ac:dyDescent="0.3">
      <c r="A1" s="43" t="s">
        <v>268</v>
      </c>
      <c r="B1" s="44"/>
      <c r="C1" s="44"/>
      <c r="D1" s="44"/>
      <c r="E1" s="44"/>
      <c r="F1" s="44"/>
    </row>
    <row r="2" spans="1:6" ht="27.9" customHeight="1" x14ac:dyDescent="0.3">
      <c r="A2" s="45" t="s">
        <v>269</v>
      </c>
      <c r="B2" s="44"/>
      <c r="C2" s="44"/>
      <c r="D2" s="44"/>
      <c r="E2" s="44"/>
      <c r="F2" s="44"/>
    </row>
    <row r="3" spans="1:6" x14ac:dyDescent="0.3">
      <c r="A3" s="1"/>
      <c r="B3" s="1"/>
      <c r="C3" s="1"/>
      <c r="D3" s="1"/>
      <c r="E3" s="1"/>
      <c r="F3" s="1"/>
    </row>
    <row r="4" spans="1:6" x14ac:dyDescent="0.3">
      <c r="A4" s="1"/>
      <c r="B4" s="1"/>
      <c r="C4" s="1"/>
      <c r="D4" s="1"/>
      <c r="E4" s="1"/>
      <c r="F4" s="1"/>
    </row>
    <row r="5" spans="1:6" x14ac:dyDescent="0.3">
      <c r="A5" s="2" t="s">
        <v>270</v>
      </c>
      <c r="B5" s="2" t="s">
        <v>271</v>
      </c>
      <c r="C5" s="2" t="s">
        <v>272</v>
      </c>
      <c r="D5" s="2" t="s">
        <v>273</v>
      </c>
      <c r="E5" s="2" t="s">
        <v>140</v>
      </c>
      <c r="F5" s="2"/>
    </row>
    <row r="6" spans="1:6" ht="39.6" x14ac:dyDescent="0.3">
      <c r="A6" s="3" t="s">
        <v>127</v>
      </c>
      <c r="B6" s="3" t="s">
        <v>274</v>
      </c>
      <c r="C6" s="3" t="s">
        <v>275</v>
      </c>
      <c r="D6" s="3" t="s">
        <v>276</v>
      </c>
      <c r="E6" s="3" t="s">
        <v>277</v>
      </c>
      <c r="F6" s="3"/>
    </row>
    <row r="7" spans="1:6" ht="39.6" x14ac:dyDescent="0.3">
      <c r="A7" s="3" t="s">
        <v>278</v>
      </c>
      <c r="B7" s="3" t="s">
        <v>279</v>
      </c>
      <c r="C7" s="3" t="s">
        <v>280</v>
      </c>
      <c r="D7" s="3" t="s">
        <v>281</v>
      </c>
      <c r="E7" s="3" t="s">
        <v>282</v>
      </c>
      <c r="F7" s="3"/>
    </row>
    <row r="8" spans="1:6" ht="52.8" x14ac:dyDescent="0.3">
      <c r="A8" s="3" t="s">
        <v>283</v>
      </c>
      <c r="B8" s="3" t="s">
        <v>284</v>
      </c>
      <c r="C8" s="3" t="s">
        <v>285</v>
      </c>
      <c r="D8" s="3" t="s">
        <v>286</v>
      </c>
      <c r="E8" s="3" t="s">
        <v>287</v>
      </c>
      <c r="F8" s="3"/>
    </row>
    <row r="9" spans="1:6" x14ac:dyDescent="0.3">
      <c r="A9" s="3"/>
      <c r="B9" s="3"/>
      <c r="C9" s="3"/>
      <c r="D9" s="3"/>
      <c r="E9" s="3"/>
      <c r="F9" s="3"/>
    </row>
    <row r="10" spans="1:6" x14ac:dyDescent="0.3">
      <c r="A10" s="11" t="s">
        <v>86</v>
      </c>
      <c r="B10" s="47" t="s">
        <v>288</v>
      </c>
      <c r="C10" s="47"/>
      <c r="D10" s="47"/>
      <c r="E10" s="47"/>
      <c r="F10" s="47"/>
    </row>
    <row r="11" spans="1:6" x14ac:dyDescent="0.3">
      <c r="A11" s="11" t="s">
        <v>88</v>
      </c>
      <c r="B11" s="47" t="s">
        <v>289</v>
      </c>
      <c r="C11" s="47"/>
      <c r="D11" s="47"/>
      <c r="E11" s="47"/>
      <c r="F11" s="47"/>
    </row>
    <row r="12" spans="1:6" x14ac:dyDescent="0.3">
      <c r="A12" s="11" t="s">
        <v>90</v>
      </c>
      <c r="B12" s="47" t="s">
        <v>290</v>
      </c>
      <c r="C12" s="47"/>
      <c r="D12" s="47"/>
      <c r="E12" s="47"/>
      <c r="F12" s="47"/>
    </row>
    <row r="13" spans="1:6" x14ac:dyDescent="0.3">
      <c r="A13" s="3"/>
      <c r="B13" s="3"/>
      <c r="C13" s="3"/>
      <c r="D13" s="3"/>
      <c r="E13" s="3"/>
      <c r="F13" s="3"/>
    </row>
    <row r="14" spans="1:6" x14ac:dyDescent="0.3">
      <c r="A14" s="3"/>
      <c r="B14" s="3"/>
      <c r="C14" s="3"/>
      <c r="D14" s="3"/>
      <c r="E14" s="3"/>
      <c r="F14" s="3"/>
    </row>
    <row r="15" spans="1:6" x14ac:dyDescent="0.3">
      <c r="A15" s="2" t="s">
        <v>140</v>
      </c>
      <c r="B15" s="2" t="s">
        <v>291</v>
      </c>
      <c r="C15" s="2" t="s">
        <v>292</v>
      </c>
      <c r="D15" s="2" t="s">
        <v>293</v>
      </c>
      <c r="E15" s="2" t="s">
        <v>294</v>
      </c>
      <c r="F15" s="2" t="s">
        <v>273</v>
      </c>
    </row>
    <row r="16" spans="1:6" ht="26.4" x14ac:dyDescent="0.3">
      <c r="A16" s="3" t="s">
        <v>295</v>
      </c>
      <c r="B16" s="3" t="s">
        <v>296</v>
      </c>
      <c r="C16" s="3" t="s">
        <v>297</v>
      </c>
      <c r="D16" s="3" t="s">
        <v>298</v>
      </c>
      <c r="E16" s="3" t="s">
        <v>299</v>
      </c>
      <c r="F16" s="3" t="s">
        <v>300</v>
      </c>
    </row>
    <row r="17" spans="1:6" x14ac:dyDescent="0.3">
      <c r="A17" s="3" t="s">
        <v>301</v>
      </c>
      <c r="B17" s="3" t="s">
        <v>302</v>
      </c>
      <c r="C17" s="3" t="s">
        <v>303</v>
      </c>
      <c r="D17" s="3" t="s">
        <v>304</v>
      </c>
      <c r="E17" s="3" t="s">
        <v>305</v>
      </c>
      <c r="F17" s="3" t="s">
        <v>306</v>
      </c>
    </row>
    <row r="18" spans="1:6" x14ac:dyDescent="0.3">
      <c r="A18" s="3" t="s">
        <v>307</v>
      </c>
      <c r="B18" s="3" t="s">
        <v>308</v>
      </c>
      <c r="C18" s="3" t="s">
        <v>309</v>
      </c>
      <c r="D18" s="3" t="s">
        <v>310</v>
      </c>
      <c r="E18" s="3" t="s">
        <v>311</v>
      </c>
      <c r="F18" s="3" t="s">
        <v>312</v>
      </c>
    </row>
    <row r="19" spans="1:6" ht="26.4" x14ac:dyDescent="0.3">
      <c r="A19" s="3" t="s">
        <v>313</v>
      </c>
      <c r="B19" s="3" t="s">
        <v>314</v>
      </c>
      <c r="C19" s="3" t="s">
        <v>143</v>
      </c>
      <c r="D19" s="3" t="s">
        <v>315</v>
      </c>
      <c r="E19" s="3" t="s">
        <v>316</v>
      </c>
      <c r="F19" s="3" t="s">
        <v>167</v>
      </c>
    </row>
    <row r="20" spans="1:6" x14ac:dyDescent="0.3">
      <c r="A20" s="3" t="s">
        <v>317</v>
      </c>
      <c r="B20" s="3" t="s">
        <v>318</v>
      </c>
      <c r="C20" s="3" t="s">
        <v>148</v>
      </c>
      <c r="D20" s="3" t="s">
        <v>319</v>
      </c>
      <c r="E20" s="3" t="s">
        <v>320</v>
      </c>
      <c r="F20" s="3" t="s">
        <v>167</v>
      </c>
    </row>
    <row r="21" spans="1:6" ht="26.4" x14ac:dyDescent="0.3">
      <c r="A21" s="3" t="s">
        <v>321</v>
      </c>
      <c r="B21" s="3" t="s">
        <v>322</v>
      </c>
      <c r="C21" s="3" t="s">
        <v>323</v>
      </c>
      <c r="D21" s="3" t="s">
        <v>324</v>
      </c>
      <c r="E21" s="3" t="s">
        <v>325</v>
      </c>
      <c r="F21" s="3" t="s">
        <v>278</v>
      </c>
    </row>
    <row r="22" spans="1:6" ht="39.6" x14ac:dyDescent="0.3">
      <c r="A22" s="3" t="s">
        <v>326</v>
      </c>
      <c r="B22" s="3" t="s">
        <v>327</v>
      </c>
      <c r="C22" s="3" t="s">
        <v>328</v>
      </c>
      <c r="D22" s="3" t="s">
        <v>329</v>
      </c>
      <c r="E22" s="3" t="s">
        <v>330</v>
      </c>
      <c r="F22" s="3" t="s">
        <v>331</v>
      </c>
    </row>
    <row r="23" spans="1:6" ht="26.4" x14ac:dyDescent="0.3">
      <c r="A23" s="3" t="s">
        <v>332</v>
      </c>
      <c r="B23" s="3" t="s">
        <v>333</v>
      </c>
      <c r="C23" s="3" t="s">
        <v>157</v>
      </c>
      <c r="D23" s="3" t="s">
        <v>334</v>
      </c>
      <c r="E23" s="3" t="s">
        <v>320</v>
      </c>
      <c r="F23" s="3" t="s">
        <v>335</v>
      </c>
    </row>
    <row r="24" spans="1:6" x14ac:dyDescent="0.3">
      <c r="A24" s="42" t="s">
        <v>336</v>
      </c>
      <c r="B24" s="47" t="s">
        <v>337</v>
      </c>
      <c r="C24" s="47" t="s">
        <v>338</v>
      </c>
      <c r="D24" s="47" t="s">
        <v>339</v>
      </c>
      <c r="E24" s="47" t="s">
        <v>340</v>
      </c>
      <c r="F24" s="47" t="s">
        <v>341</v>
      </c>
    </row>
    <row r="25" spans="1:6" x14ac:dyDescent="0.3">
      <c r="A25" s="11" t="s">
        <v>86</v>
      </c>
      <c r="B25" s="47" t="s">
        <v>342</v>
      </c>
      <c r="C25" s="47"/>
      <c r="D25" s="47"/>
      <c r="E25" s="47"/>
      <c r="F25" s="47"/>
    </row>
    <row r="26" spans="1:6" x14ac:dyDescent="0.3">
      <c r="A26" s="11" t="s">
        <v>90</v>
      </c>
      <c r="B26" s="47" t="s">
        <v>343</v>
      </c>
      <c r="C26" s="47"/>
      <c r="D26" s="47"/>
      <c r="E26" s="47"/>
      <c r="F26" s="47"/>
    </row>
  </sheetData>
  <mergeCells count="8">
    <mergeCell ref="B24:F24"/>
    <mergeCell ref="B25:F25"/>
    <mergeCell ref="B26:F26"/>
    <mergeCell ref="A1:F1"/>
    <mergeCell ref="A2:F2"/>
    <mergeCell ref="B10:F10"/>
    <mergeCell ref="B11:F11"/>
    <mergeCell ref="B12:F1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83"/>
  <sheetViews>
    <sheetView workbookViewId="0">
      <selection activeCell="A3" sqref="A3"/>
    </sheetView>
  </sheetViews>
  <sheetFormatPr baseColWidth="10" defaultColWidth="9" defaultRowHeight="14.4" x14ac:dyDescent="0.3"/>
  <cols>
    <col min="1" max="1" width="34" customWidth="1"/>
    <col min="2" max="2" width="56" customWidth="1"/>
    <col min="3" max="3" width="60" customWidth="1"/>
    <col min="4" max="4" width="72" customWidth="1"/>
  </cols>
  <sheetData>
    <row r="1" spans="1:4" ht="27.9" customHeight="1" x14ac:dyDescent="0.3">
      <c r="A1" s="43" t="s">
        <v>344</v>
      </c>
      <c r="B1" s="44"/>
      <c r="C1" s="44"/>
      <c r="D1" s="44"/>
    </row>
    <row r="2" spans="1:4" ht="27.9" customHeight="1" x14ac:dyDescent="0.3">
      <c r="A2" s="60" t="s">
        <v>510</v>
      </c>
      <c r="B2" s="44"/>
      <c r="C2" s="44"/>
      <c r="D2" s="44"/>
    </row>
    <row r="3" spans="1:4" x14ac:dyDescent="0.3">
      <c r="A3" s="1"/>
      <c r="B3" s="1"/>
      <c r="C3" s="1"/>
      <c r="D3" s="1"/>
    </row>
    <row r="4" spans="1:4" x14ac:dyDescent="0.3">
      <c r="A4" s="1"/>
      <c r="B4" s="1"/>
      <c r="C4" s="1"/>
      <c r="D4" s="1"/>
    </row>
    <row r="5" spans="1:4" x14ac:dyDescent="0.3">
      <c r="A5" s="2" t="s">
        <v>4</v>
      </c>
      <c r="B5" s="2" t="s">
        <v>345</v>
      </c>
      <c r="C5" s="2" t="s">
        <v>346</v>
      </c>
      <c r="D5" s="2" t="s">
        <v>347</v>
      </c>
    </row>
    <row r="6" spans="1:4" ht="26.4" x14ac:dyDescent="0.3">
      <c r="A6" s="3" t="s">
        <v>20</v>
      </c>
      <c r="B6" s="3" t="s">
        <v>348</v>
      </c>
      <c r="C6" s="3" t="s">
        <v>349</v>
      </c>
      <c r="D6" s="3" t="s">
        <v>350</v>
      </c>
    </row>
    <row r="7" spans="1:4" ht="26.4" x14ac:dyDescent="0.3">
      <c r="A7" s="3" t="s">
        <v>27</v>
      </c>
      <c r="B7" s="3" t="s">
        <v>351</v>
      </c>
      <c r="C7" s="3" t="s">
        <v>352</v>
      </c>
      <c r="D7" s="3" t="s">
        <v>353</v>
      </c>
    </row>
    <row r="8" spans="1:4" ht="39.6" x14ac:dyDescent="0.3">
      <c r="A8" s="3" t="s">
        <v>36</v>
      </c>
      <c r="B8" s="3" t="s">
        <v>354</v>
      </c>
      <c r="C8" s="3" t="s">
        <v>355</v>
      </c>
      <c r="D8" s="3" t="s">
        <v>356</v>
      </c>
    </row>
    <row r="9" spans="1:4" ht="39.6" x14ac:dyDescent="0.3">
      <c r="A9" s="3" t="s">
        <v>41</v>
      </c>
      <c r="B9" s="3" t="s">
        <v>39</v>
      </c>
      <c r="C9" s="3" t="s">
        <v>40</v>
      </c>
      <c r="D9" s="3" t="s">
        <v>357</v>
      </c>
    </row>
    <row r="10" spans="1:4" x14ac:dyDescent="0.3">
      <c r="A10" s="3" t="s">
        <v>44</v>
      </c>
      <c r="B10" s="3" t="s">
        <v>358</v>
      </c>
      <c r="C10" s="3" t="s">
        <v>359</v>
      </c>
      <c r="D10" s="3" t="s">
        <v>360</v>
      </c>
    </row>
    <row r="11" spans="1:4" ht="26.4" x14ac:dyDescent="0.3">
      <c r="A11" s="3" t="s">
        <v>49</v>
      </c>
      <c r="B11" s="3" t="s">
        <v>361</v>
      </c>
      <c r="C11" s="3" t="s">
        <v>362</v>
      </c>
      <c r="D11" s="3" t="s">
        <v>363</v>
      </c>
    </row>
    <row r="12" spans="1:4" ht="26.4" x14ac:dyDescent="0.3">
      <c r="A12" s="3" t="s">
        <v>54</v>
      </c>
      <c r="B12" s="3" t="s">
        <v>364</v>
      </c>
      <c r="C12" s="3" t="s">
        <v>365</v>
      </c>
      <c r="D12" s="3" t="s">
        <v>366</v>
      </c>
    </row>
    <row r="13" spans="1:4" ht="26.4" x14ac:dyDescent="0.3">
      <c r="A13" s="3" t="s">
        <v>61</v>
      </c>
      <c r="B13" s="3" t="s">
        <v>367</v>
      </c>
      <c r="C13" s="3" t="s">
        <v>368</v>
      </c>
      <c r="D13" s="3" t="s">
        <v>369</v>
      </c>
    </row>
    <row r="14" spans="1:4" x14ac:dyDescent="0.3">
      <c r="A14" s="3" t="s">
        <v>79</v>
      </c>
      <c r="B14" s="3" t="s">
        <v>77</v>
      </c>
      <c r="C14" s="3" t="s">
        <v>78</v>
      </c>
      <c r="D14" s="3" t="s">
        <v>370</v>
      </c>
    </row>
    <row r="15" spans="1:4" ht="26.4" x14ac:dyDescent="0.3">
      <c r="A15" s="3" t="s">
        <v>66</v>
      </c>
      <c r="B15" s="3" t="s">
        <v>371</v>
      </c>
      <c r="C15" s="3" t="s">
        <v>372</v>
      </c>
      <c r="D15" s="3" t="s">
        <v>373</v>
      </c>
    </row>
    <row r="16" spans="1:4" ht="39.6" x14ac:dyDescent="0.3">
      <c r="A16" s="3" t="s">
        <v>71</v>
      </c>
      <c r="B16" s="3" t="s">
        <v>69</v>
      </c>
      <c r="C16" s="3" t="s">
        <v>70</v>
      </c>
      <c r="D16" s="3" t="s">
        <v>374</v>
      </c>
    </row>
    <row r="17" spans="1:4" ht="39.6" x14ac:dyDescent="0.3">
      <c r="A17" s="3" t="s">
        <v>74</v>
      </c>
      <c r="B17" s="3" t="s">
        <v>375</v>
      </c>
      <c r="C17" s="3" t="s">
        <v>376</v>
      </c>
      <c r="D17" s="3" t="s">
        <v>377</v>
      </c>
    </row>
    <row r="18" spans="1:4" ht="39.6" x14ac:dyDescent="0.3">
      <c r="A18" s="3" t="s">
        <v>82</v>
      </c>
      <c r="B18" s="3" t="s">
        <v>378</v>
      </c>
      <c r="C18" s="3" t="s">
        <v>379</v>
      </c>
      <c r="D18" s="3" t="s">
        <v>380</v>
      </c>
    </row>
    <row r="19" spans="1:4" ht="27.9" customHeight="1" x14ac:dyDescent="0.3">
      <c r="A19" s="61" t="s">
        <v>506</v>
      </c>
      <c r="B19" s="44"/>
      <c r="C19" s="44"/>
      <c r="D19" s="44"/>
    </row>
    <row r="20" spans="1:4" ht="27.9" customHeight="1" x14ac:dyDescent="0.3">
      <c r="A20" s="44"/>
      <c r="B20" s="44"/>
      <c r="C20" s="44"/>
      <c r="D20" s="44"/>
    </row>
    <row r="21" spans="1:4" ht="26.1" customHeight="1" x14ac:dyDescent="0.3">
      <c r="A21" s="52" t="s">
        <v>505</v>
      </c>
      <c r="B21" s="44"/>
      <c r="C21" s="44"/>
      <c r="D21" s="44"/>
    </row>
    <row r="22" spans="1:4" x14ac:dyDescent="0.3">
      <c r="A22" s="1"/>
      <c r="B22" s="1"/>
      <c r="C22" s="1"/>
      <c r="D22" s="1"/>
    </row>
    <row r="23" spans="1:4" x14ac:dyDescent="0.3">
      <c r="A23" s="2" t="s">
        <v>381</v>
      </c>
      <c r="B23" s="2" t="s">
        <v>382</v>
      </c>
      <c r="C23" s="1"/>
      <c r="D23" s="1"/>
    </row>
    <row r="24" spans="1:4" x14ac:dyDescent="0.3">
      <c r="A24" s="3" t="s">
        <v>383</v>
      </c>
      <c r="B24" s="3" t="s">
        <v>384</v>
      </c>
      <c r="C24" s="1"/>
      <c r="D24" s="1"/>
    </row>
    <row r="25" spans="1:4" x14ac:dyDescent="0.3">
      <c r="A25" s="3" t="s">
        <v>385</v>
      </c>
      <c r="B25" s="3" t="s">
        <v>386</v>
      </c>
      <c r="C25" s="1"/>
      <c r="D25" s="1"/>
    </row>
    <row r="26" spans="1:4" x14ac:dyDescent="0.3">
      <c r="A26" s="3" t="s">
        <v>387</v>
      </c>
      <c r="B26" s="3" t="s">
        <v>388</v>
      </c>
      <c r="C26" s="1"/>
      <c r="D26" s="1"/>
    </row>
    <row r="27" spans="1:4" x14ac:dyDescent="0.3">
      <c r="A27" s="3" t="s">
        <v>389</v>
      </c>
      <c r="B27" s="3" t="s">
        <v>390</v>
      </c>
      <c r="C27" s="1"/>
      <c r="D27" s="1"/>
    </row>
    <row r="28" spans="1:4" x14ac:dyDescent="0.3">
      <c r="A28" s="3" t="s">
        <v>391</v>
      </c>
      <c r="B28" s="3" t="s">
        <v>392</v>
      </c>
      <c r="C28" s="1"/>
      <c r="D28" s="1"/>
    </row>
    <row r="29" spans="1:4" x14ac:dyDescent="0.3">
      <c r="A29" s="3" t="s">
        <v>393</v>
      </c>
      <c r="B29" s="3" t="s">
        <v>394</v>
      </c>
      <c r="C29" s="1"/>
      <c r="D29" s="1"/>
    </row>
    <row r="30" spans="1:4" x14ac:dyDescent="0.3">
      <c r="A30" s="3" t="s">
        <v>395</v>
      </c>
      <c r="B30" s="3" t="s">
        <v>396</v>
      </c>
      <c r="C30" s="1"/>
      <c r="D30" s="1"/>
    </row>
    <row r="31" spans="1:4" x14ac:dyDescent="0.3">
      <c r="A31" s="3" t="s">
        <v>397</v>
      </c>
      <c r="B31" s="3" t="s">
        <v>398</v>
      </c>
      <c r="C31" s="1"/>
      <c r="D31" s="1"/>
    </row>
    <row r="32" spans="1:4" x14ac:dyDescent="0.3">
      <c r="A32" s="3" t="s">
        <v>399</v>
      </c>
      <c r="B32" s="3" t="s">
        <v>400</v>
      </c>
      <c r="C32" s="1"/>
      <c r="D32" s="1"/>
    </row>
    <row r="33" spans="1:4" x14ac:dyDescent="0.3">
      <c r="A33" s="3" t="s">
        <v>401</v>
      </c>
      <c r="B33" s="3" t="s">
        <v>402</v>
      </c>
      <c r="C33" s="1"/>
      <c r="D33" s="1"/>
    </row>
    <row r="34" spans="1:4" x14ac:dyDescent="0.3">
      <c r="A34" s="3" t="s">
        <v>403</v>
      </c>
      <c r="B34" s="3" t="s">
        <v>404</v>
      </c>
      <c r="C34" s="1"/>
      <c r="D34" s="1"/>
    </row>
    <row r="35" spans="1:4" x14ac:dyDescent="0.3">
      <c r="A35" s="3" t="s">
        <v>405</v>
      </c>
      <c r="B35" s="3" t="s">
        <v>406</v>
      </c>
      <c r="C35" s="1"/>
      <c r="D35" s="1"/>
    </row>
    <row r="36" spans="1:4" x14ac:dyDescent="0.3">
      <c r="A36" s="3" t="s">
        <v>407</v>
      </c>
      <c r="B36" s="3" t="s">
        <v>408</v>
      </c>
      <c r="C36" s="1"/>
      <c r="D36" s="1"/>
    </row>
    <row r="37" spans="1:4" x14ac:dyDescent="0.3">
      <c r="A37" s="3" t="s">
        <v>409</v>
      </c>
      <c r="B37" s="3" t="s">
        <v>410</v>
      </c>
      <c r="C37" s="1"/>
      <c r="D37" s="1"/>
    </row>
    <row r="38" spans="1:4" x14ac:dyDescent="0.3">
      <c r="A38" s="3" t="s">
        <v>411</v>
      </c>
      <c r="B38" s="3" t="s">
        <v>412</v>
      </c>
      <c r="C38" s="1"/>
      <c r="D38" s="1"/>
    </row>
    <row r="39" spans="1:4" x14ac:dyDescent="0.3">
      <c r="A39" s="3" t="s">
        <v>413</v>
      </c>
      <c r="B39" s="3" t="s">
        <v>414</v>
      </c>
      <c r="C39" s="1"/>
      <c r="D39" s="1"/>
    </row>
    <row r="40" spans="1:4" x14ac:dyDescent="0.3">
      <c r="A40" s="3" t="s">
        <v>415</v>
      </c>
      <c r="B40" s="3" t="s">
        <v>416</v>
      </c>
      <c r="C40" s="1"/>
      <c r="D40" s="1"/>
    </row>
    <row r="41" spans="1:4" x14ac:dyDescent="0.3">
      <c r="A41" s="3" t="s">
        <v>417</v>
      </c>
      <c r="B41" s="3" t="s">
        <v>418</v>
      </c>
      <c r="C41" s="1"/>
      <c r="D41" s="1"/>
    </row>
    <row r="42" spans="1:4" x14ac:dyDescent="0.3">
      <c r="A42" s="3" t="s">
        <v>419</v>
      </c>
      <c r="B42" s="3" t="s">
        <v>420</v>
      </c>
      <c r="C42" s="1"/>
      <c r="D42" s="1"/>
    </row>
    <row r="43" spans="1:4" x14ac:dyDescent="0.3">
      <c r="A43" s="3" t="s">
        <v>421</v>
      </c>
      <c r="B43" s="3" t="s">
        <v>422</v>
      </c>
      <c r="C43" s="1"/>
      <c r="D43" s="1"/>
    </row>
    <row r="44" spans="1:4" x14ac:dyDescent="0.3">
      <c r="A44" s="3" t="s">
        <v>423</v>
      </c>
      <c r="B44" s="3" t="s">
        <v>424</v>
      </c>
      <c r="C44" s="1"/>
      <c r="D44" s="1"/>
    </row>
    <row r="45" spans="1:4" x14ac:dyDescent="0.3">
      <c r="A45" s="3" t="s">
        <v>425</v>
      </c>
      <c r="B45" s="3" t="s">
        <v>426</v>
      </c>
      <c r="C45" s="1"/>
      <c r="D45" s="1"/>
    </row>
    <row r="46" spans="1:4" x14ac:dyDescent="0.3">
      <c r="A46" s="3" t="s">
        <v>427</v>
      </c>
      <c r="B46" s="3" t="s">
        <v>428</v>
      </c>
      <c r="C46" s="1"/>
      <c r="D46" s="1"/>
    </row>
    <row r="47" spans="1:4" x14ac:dyDescent="0.3">
      <c r="A47" s="3" t="s">
        <v>429</v>
      </c>
      <c r="B47" s="3" t="s">
        <v>430</v>
      </c>
      <c r="C47" s="1"/>
      <c r="D47" s="1"/>
    </row>
    <row r="48" spans="1:4" x14ac:dyDescent="0.3">
      <c r="A48" s="3" t="s">
        <v>431</v>
      </c>
      <c r="B48" s="3" t="s">
        <v>432</v>
      </c>
      <c r="C48" s="1"/>
      <c r="D48" s="1"/>
    </row>
    <row r="49" spans="1:4" x14ac:dyDescent="0.3">
      <c r="A49" s="3" t="s">
        <v>433</v>
      </c>
      <c r="B49" s="3" t="s">
        <v>434</v>
      </c>
      <c r="C49" s="1"/>
      <c r="D49" s="1"/>
    </row>
    <row r="50" spans="1:4" x14ac:dyDescent="0.3">
      <c r="A50" s="3" t="s">
        <v>435</v>
      </c>
      <c r="B50" s="3" t="s">
        <v>436</v>
      </c>
      <c r="C50" s="1"/>
      <c r="D50" s="1"/>
    </row>
    <row r="51" spans="1:4" x14ac:dyDescent="0.3">
      <c r="A51" s="3" t="s">
        <v>437</v>
      </c>
      <c r="B51" s="3" t="s">
        <v>438</v>
      </c>
      <c r="C51" s="1"/>
      <c r="D51" s="1"/>
    </row>
    <row r="52" spans="1:4" x14ac:dyDescent="0.3">
      <c r="A52" s="3" t="s">
        <v>439</v>
      </c>
      <c r="B52" s="3" t="s">
        <v>440</v>
      </c>
      <c r="C52" s="1"/>
      <c r="D52" s="1"/>
    </row>
    <row r="53" spans="1:4" x14ac:dyDescent="0.3">
      <c r="A53" s="3" t="s">
        <v>441</v>
      </c>
      <c r="B53" s="3" t="s">
        <v>442</v>
      </c>
      <c r="C53" s="1"/>
      <c r="D53" s="1"/>
    </row>
    <row r="54" spans="1:4" x14ac:dyDescent="0.3">
      <c r="A54" s="3" t="s">
        <v>443</v>
      </c>
      <c r="B54" s="3" t="s">
        <v>444</v>
      </c>
      <c r="C54" s="1"/>
      <c r="D54" s="1"/>
    </row>
    <row r="55" spans="1:4" x14ac:dyDescent="0.3">
      <c r="A55" s="3" t="s">
        <v>445</v>
      </c>
      <c r="B55" s="3" t="s">
        <v>446</v>
      </c>
      <c r="C55" s="1"/>
      <c r="D55" s="1"/>
    </row>
    <row r="56" spans="1:4" x14ac:dyDescent="0.3">
      <c r="A56" s="3" t="s">
        <v>447</v>
      </c>
      <c r="B56" s="3" t="s">
        <v>448</v>
      </c>
      <c r="C56" s="1"/>
      <c r="D56" s="1"/>
    </row>
    <row r="57" spans="1:4" x14ac:dyDescent="0.3">
      <c r="A57" s="3" t="s">
        <v>449</v>
      </c>
      <c r="B57" s="3" t="s">
        <v>450</v>
      </c>
      <c r="C57" s="1"/>
      <c r="D57" s="1"/>
    </row>
    <row r="58" spans="1:4" x14ac:dyDescent="0.3">
      <c r="A58" s="3" t="s">
        <v>451</v>
      </c>
      <c r="B58" s="3" t="s">
        <v>452</v>
      </c>
      <c r="C58" s="1"/>
      <c r="D58" s="1"/>
    </row>
    <row r="59" spans="1:4" x14ac:dyDescent="0.3">
      <c r="A59" s="3" t="s">
        <v>453</v>
      </c>
      <c r="B59" s="3" t="s">
        <v>454</v>
      </c>
      <c r="C59" s="1"/>
      <c r="D59" s="1"/>
    </row>
    <row r="60" spans="1:4" x14ac:dyDescent="0.3">
      <c r="A60" s="3" t="s">
        <v>455</v>
      </c>
      <c r="B60" s="3" t="s">
        <v>456</v>
      </c>
      <c r="C60" s="1"/>
      <c r="D60" s="1"/>
    </row>
    <row r="61" spans="1:4" x14ac:dyDescent="0.3">
      <c r="A61" s="3" t="s">
        <v>457</v>
      </c>
      <c r="B61" s="3" t="s">
        <v>458</v>
      </c>
      <c r="C61" s="1"/>
      <c r="D61" s="1"/>
    </row>
    <row r="62" spans="1:4" x14ac:dyDescent="0.3">
      <c r="A62" s="3" t="s">
        <v>459</v>
      </c>
      <c r="B62" s="3" t="s">
        <v>460</v>
      </c>
      <c r="C62" s="1"/>
      <c r="D62" s="1"/>
    </row>
    <row r="63" spans="1:4" x14ac:dyDescent="0.3">
      <c r="A63" s="3" t="s">
        <v>461</v>
      </c>
      <c r="B63" s="3" t="s">
        <v>462</v>
      </c>
      <c r="C63" s="1"/>
      <c r="D63" s="1"/>
    </row>
    <row r="64" spans="1:4" x14ac:dyDescent="0.3">
      <c r="A64" s="3" t="s">
        <v>463</v>
      </c>
      <c r="B64" s="3" t="s">
        <v>464</v>
      </c>
      <c r="C64" s="1"/>
      <c r="D64" s="1"/>
    </row>
    <row r="65" spans="1:4" x14ac:dyDescent="0.3">
      <c r="A65" s="3" t="s">
        <v>465</v>
      </c>
      <c r="B65" s="3" t="s">
        <v>466</v>
      </c>
      <c r="C65" s="1"/>
      <c r="D65" s="1"/>
    </row>
    <row r="66" spans="1:4" x14ac:dyDescent="0.3">
      <c r="A66" s="3" t="s">
        <v>467</v>
      </c>
      <c r="B66" s="3" t="s">
        <v>468</v>
      </c>
      <c r="C66" s="1"/>
      <c r="D66" s="1"/>
    </row>
    <row r="67" spans="1:4" x14ac:dyDescent="0.3">
      <c r="A67" s="3" t="s">
        <v>469</v>
      </c>
      <c r="B67" s="3" t="s">
        <v>470</v>
      </c>
      <c r="C67" s="1"/>
      <c r="D67" s="1"/>
    </row>
    <row r="68" spans="1:4" x14ac:dyDescent="0.3">
      <c r="A68" s="3" t="s">
        <v>471</v>
      </c>
      <c r="B68" s="3" t="s">
        <v>472</v>
      </c>
      <c r="C68" s="1"/>
      <c r="D68" s="1"/>
    </row>
    <row r="69" spans="1:4" x14ac:dyDescent="0.3">
      <c r="A69" s="3" t="s">
        <v>473</v>
      </c>
      <c r="B69" s="3" t="s">
        <v>474</v>
      </c>
      <c r="C69" s="1"/>
      <c r="D69" s="1"/>
    </row>
    <row r="70" spans="1:4" x14ac:dyDescent="0.3">
      <c r="A70" s="3" t="s">
        <v>475</v>
      </c>
      <c r="B70" s="3" t="s">
        <v>476</v>
      </c>
      <c r="C70" s="1"/>
      <c r="D70" s="1"/>
    </row>
    <row r="71" spans="1:4" x14ac:dyDescent="0.3">
      <c r="A71" s="3" t="s">
        <v>477</v>
      </c>
      <c r="B71" s="3" t="s">
        <v>478</v>
      </c>
      <c r="C71" s="1"/>
      <c r="D71" s="1"/>
    </row>
    <row r="72" spans="1:4" x14ac:dyDescent="0.3">
      <c r="A72" s="3" t="s">
        <v>479</v>
      </c>
      <c r="B72" s="3" t="s">
        <v>480</v>
      </c>
      <c r="C72" s="1"/>
      <c r="D72" s="1"/>
    </row>
    <row r="73" spans="1:4" x14ac:dyDescent="0.3">
      <c r="A73" s="3" t="s">
        <v>481</v>
      </c>
      <c r="B73" s="3" t="s">
        <v>482</v>
      </c>
      <c r="C73" s="1"/>
      <c r="D73" s="1"/>
    </row>
    <row r="74" spans="1:4" x14ac:dyDescent="0.3">
      <c r="A74" s="3" t="s">
        <v>483</v>
      </c>
      <c r="B74" s="3" t="s">
        <v>484</v>
      </c>
      <c r="C74" s="1"/>
      <c r="D74" s="1"/>
    </row>
    <row r="75" spans="1:4" x14ac:dyDescent="0.3">
      <c r="A75" s="3" t="s">
        <v>485</v>
      </c>
      <c r="B75" s="3" t="s">
        <v>486</v>
      </c>
      <c r="C75" s="1"/>
      <c r="D75" s="1"/>
    </row>
    <row r="76" spans="1:4" x14ac:dyDescent="0.3">
      <c r="A76" s="3" t="s">
        <v>487</v>
      </c>
      <c r="B76" s="3" t="s">
        <v>488</v>
      </c>
      <c r="C76" s="1"/>
      <c r="D76" s="1"/>
    </row>
    <row r="77" spans="1:4" x14ac:dyDescent="0.3">
      <c r="A77" s="3" t="s">
        <v>489</v>
      </c>
      <c r="B77" s="3" t="s">
        <v>490</v>
      </c>
      <c r="C77" s="1"/>
      <c r="D77" s="1"/>
    </row>
    <row r="78" spans="1:4" x14ac:dyDescent="0.3">
      <c r="A78" s="3" t="s">
        <v>491</v>
      </c>
      <c r="B78" s="3" t="s">
        <v>492</v>
      </c>
      <c r="C78" s="1"/>
      <c r="D78" s="1"/>
    </row>
    <row r="79" spans="1:4" x14ac:dyDescent="0.3">
      <c r="A79" s="3" t="s">
        <v>493</v>
      </c>
      <c r="B79" s="3" t="s">
        <v>494</v>
      </c>
      <c r="C79" s="1"/>
      <c r="D79" s="1"/>
    </row>
    <row r="80" spans="1:4" x14ac:dyDescent="0.3">
      <c r="A80" s="3" t="s">
        <v>495</v>
      </c>
      <c r="B80" s="3" t="s">
        <v>221</v>
      </c>
      <c r="C80" s="1"/>
      <c r="D80" s="1"/>
    </row>
    <row r="81" spans="1:4" x14ac:dyDescent="0.3">
      <c r="A81" s="3" t="s">
        <v>496</v>
      </c>
      <c r="B81" s="3" t="s">
        <v>497</v>
      </c>
      <c r="C81" s="1"/>
      <c r="D81" s="1"/>
    </row>
    <row r="82" spans="1:4" x14ac:dyDescent="0.3">
      <c r="A82" s="1"/>
      <c r="B82" s="1"/>
      <c r="C82" s="1"/>
      <c r="D82" s="1"/>
    </row>
    <row r="83" spans="1:4" x14ac:dyDescent="0.3">
      <c r="A83" s="48" t="s">
        <v>507</v>
      </c>
      <c r="B83" s="44"/>
      <c r="C83" s="44"/>
      <c r="D83" s="44"/>
    </row>
  </sheetData>
  <mergeCells count="5">
    <mergeCell ref="A1:D1"/>
    <mergeCell ref="A2:D2"/>
    <mergeCell ref="A21:D21"/>
    <mergeCell ref="A83:D83"/>
    <mergeCell ref="A19:D20"/>
  </mergeCells>
  <pageMargins left="0.7" right="0.7" top="0.75" bottom="0.75" header="0.3" footer="0.3"/>
  <ignoredErrors>
    <ignoredError sqref="B1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00 - Sommaire</vt:lpstr>
      <vt:lpstr>01 - En bref</vt:lpstr>
      <vt:lpstr>02 - Plus d'artisans, plus âgés</vt:lpstr>
      <vt:lpstr>03 - Métiers sous tension</vt:lpstr>
      <vt:lpstr>04 - Relève potentielle</vt:lpstr>
      <vt:lpstr>05 - Main-d'œuvre des métiers</vt:lpstr>
      <vt:lpstr>06 - Tendances par famille</vt:lpstr>
      <vt:lpstr>07 - Tendances par métiers</vt:lpstr>
      <vt:lpstr>08 - Entreprises et emploi</vt:lpstr>
      <vt:lpstr>Annexe - Périmètres</vt:lpstr>
      <vt:lpstr>Annexe - Noyau d'activités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Fabien Mirosa</cp:lastModifiedBy>
  <dcterms:modified xsi:type="dcterms:W3CDTF">2026-10-08T06:58:41Z</dcterms:modified>
</cp:coreProperties>
</file>